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7.150.20\ухвали\Проєкти ухвал - 8 скликання\Д-т фінансової політики\Зміни до бюджету на 25.11.2021\після сесії\"/>
    </mc:Choice>
  </mc:AlternateContent>
  <bookViews>
    <workbookView xWindow="0" yWindow="0" windowWidth="28800" windowHeight="12300" tabRatio="738" activeTab="3"/>
  </bookViews>
  <sheets>
    <sheet name="Додаток 1" sheetId="5" r:id="rId1"/>
    <sheet name="Додаток 2" sheetId="3" r:id="rId2"/>
    <sheet name="Додаток 3" sheetId="4" r:id="rId3"/>
    <sheet name="Дод 4 Кредит" sheetId="6" r:id="rId4"/>
  </sheets>
  <definedNames>
    <definedName name="_xlnm.Print_Titles" localSheetId="3">'Дод 4 Кредит'!$13:$13</definedName>
    <definedName name="_xlnm.Print_Titles" localSheetId="2">'Додаток 3'!$14:$14</definedName>
    <definedName name="_xlnm.Print_Area" localSheetId="3">'Дод 4 Кредит'!$A$1:$P$52</definedName>
    <definedName name="_xlnm.Print_Area" localSheetId="0">'Додаток 1'!$A$1:$F$34</definedName>
    <definedName name="_xlnm.Print_Area" localSheetId="1">'Додаток 2'!$A$1:$F$44</definedName>
    <definedName name="_xlnm.Print_Area" localSheetId="2">'Додаток 3'!$A$1:$P$182</definedName>
  </definedNames>
  <calcPr calcId="162913"/>
</workbook>
</file>

<file path=xl/calcChain.xml><?xml version="1.0" encoding="utf-8"?>
<calcChain xmlns="http://schemas.openxmlformats.org/spreadsheetml/2006/main">
  <c r="J80" i="4" l="1"/>
  <c r="F132" i="4" l="1"/>
  <c r="G132" i="4"/>
  <c r="H132" i="4"/>
  <c r="I132" i="4"/>
  <c r="J132" i="4"/>
  <c r="K132" i="4"/>
  <c r="L132" i="4"/>
  <c r="M132" i="4"/>
  <c r="N132" i="4"/>
  <c r="O132" i="4"/>
  <c r="P132" i="4"/>
  <c r="E132" i="4"/>
  <c r="F134" i="4"/>
  <c r="G134" i="4"/>
  <c r="H134" i="4"/>
  <c r="I134" i="4"/>
  <c r="J134" i="4"/>
  <c r="K134" i="4"/>
  <c r="L134" i="4"/>
  <c r="M134" i="4"/>
  <c r="N134" i="4"/>
  <c r="O134" i="4"/>
  <c r="P134" i="4"/>
  <c r="E134" i="4"/>
  <c r="E80" i="4" l="1"/>
  <c r="D25" i="3" l="1"/>
  <c r="D17" i="5"/>
  <c r="C17" i="5"/>
  <c r="E100" i="4" l="1"/>
  <c r="E146" i="4"/>
  <c r="J157" i="4"/>
  <c r="E157" i="4"/>
  <c r="E161" i="4"/>
  <c r="F164" i="4"/>
  <c r="G164" i="4"/>
  <c r="H164" i="4"/>
  <c r="I164" i="4"/>
  <c r="J164" i="4"/>
  <c r="K164" i="4"/>
  <c r="L164" i="4"/>
  <c r="M164" i="4"/>
  <c r="N164" i="4"/>
  <c r="O164" i="4"/>
  <c r="P164" i="4"/>
  <c r="E164" i="4"/>
  <c r="F167" i="4"/>
  <c r="G167" i="4"/>
  <c r="H167" i="4"/>
  <c r="I167" i="4"/>
  <c r="J167" i="4"/>
  <c r="K167" i="4"/>
  <c r="L167" i="4"/>
  <c r="M167" i="4"/>
  <c r="N167" i="4"/>
  <c r="O167" i="4"/>
  <c r="P167" i="4"/>
  <c r="E167" i="4"/>
  <c r="E145" i="4"/>
  <c r="P107" i="4"/>
  <c r="P106" i="4"/>
  <c r="F107" i="4"/>
  <c r="F106" i="4"/>
  <c r="F104" i="4"/>
  <c r="G137" i="4" l="1"/>
  <c r="H137" i="4"/>
  <c r="I137" i="4"/>
  <c r="J137" i="4"/>
  <c r="K137" i="4"/>
  <c r="L137" i="4"/>
  <c r="M137" i="4"/>
  <c r="N137" i="4"/>
  <c r="O137" i="4"/>
  <c r="P143" i="4"/>
  <c r="L143" i="4"/>
  <c r="F143" i="4"/>
  <c r="P142" i="4"/>
  <c r="L142" i="4"/>
  <c r="F142" i="4"/>
  <c r="P141" i="4"/>
  <c r="L141" i="4"/>
  <c r="F141" i="4"/>
  <c r="P140" i="4"/>
  <c r="L140" i="4"/>
  <c r="F140" i="4"/>
  <c r="P139" i="4"/>
  <c r="L139" i="4"/>
  <c r="F139" i="4"/>
  <c r="P128" i="4" l="1"/>
  <c r="L128" i="4"/>
  <c r="F128" i="4"/>
  <c r="P127" i="4"/>
  <c r="L127" i="4"/>
  <c r="F127" i="4"/>
  <c r="P123" i="4"/>
  <c r="L123" i="4"/>
  <c r="F123" i="4"/>
  <c r="P122" i="4"/>
  <c r="L122" i="4"/>
  <c r="F122" i="4"/>
  <c r="P121" i="4"/>
  <c r="L121" i="4"/>
  <c r="F121" i="4"/>
  <c r="P120" i="4"/>
  <c r="L120" i="4"/>
  <c r="F120" i="4"/>
  <c r="E153" i="4"/>
  <c r="P156" i="4"/>
  <c r="L156" i="4"/>
  <c r="F156" i="4"/>
  <c r="P155" i="4"/>
  <c r="L155" i="4"/>
  <c r="L153" i="4" s="1"/>
  <c r="F155" i="4"/>
  <c r="F153" i="4" s="1"/>
  <c r="L154" i="4"/>
  <c r="P153" i="4"/>
  <c r="O153" i="4"/>
  <c r="N153" i="4"/>
  <c r="M153" i="4"/>
  <c r="K153" i="4"/>
  <c r="J153" i="4"/>
  <c r="I153" i="4"/>
  <c r="H153" i="4"/>
  <c r="G153" i="4"/>
  <c r="P149" i="4"/>
  <c r="L149" i="4"/>
  <c r="F149" i="4"/>
  <c r="P148" i="4"/>
  <c r="L148" i="4"/>
  <c r="F148" i="4"/>
  <c r="P41" i="4" l="1"/>
  <c r="P40" i="4" s="1"/>
  <c r="L41" i="4"/>
  <c r="L40" i="4" s="1"/>
  <c r="F41" i="4"/>
  <c r="F40" i="4" s="1"/>
  <c r="O40" i="4"/>
  <c r="N40" i="4"/>
  <c r="M40" i="4"/>
  <c r="K40" i="4"/>
  <c r="J40" i="4"/>
  <c r="I40" i="4"/>
  <c r="I36" i="4" s="1"/>
  <c r="H40" i="4"/>
  <c r="H36" i="4" s="1"/>
  <c r="G40" i="4"/>
  <c r="G36" i="4" s="1"/>
  <c r="E40" i="4"/>
  <c r="E36" i="4" s="1"/>
  <c r="O80" i="4" l="1"/>
  <c r="K80" i="4"/>
  <c r="J79" i="4"/>
  <c r="D22" i="5" l="1"/>
  <c r="C22" i="5"/>
  <c r="J126" i="4" l="1"/>
  <c r="P126" i="4" s="1"/>
  <c r="P125" i="4" s="1"/>
  <c r="P124" i="4" s="1"/>
  <c r="O125" i="4"/>
  <c r="N125" i="4"/>
  <c r="M125" i="4"/>
  <c r="L125" i="4"/>
  <c r="K125" i="4"/>
  <c r="I125" i="4"/>
  <c r="H125" i="4"/>
  <c r="G125" i="4"/>
  <c r="F125" i="4"/>
  <c r="E125" i="4"/>
  <c r="O124" i="4"/>
  <c r="N124" i="4"/>
  <c r="M124" i="4"/>
  <c r="L124" i="4"/>
  <c r="K124" i="4"/>
  <c r="I124" i="4"/>
  <c r="H124" i="4"/>
  <c r="G124" i="4"/>
  <c r="F124" i="4"/>
  <c r="E124" i="4"/>
  <c r="J125" i="4" l="1"/>
  <c r="J124" i="4" s="1"/>
  <c r="E62" i="4"/>
  <c r="E31" i="4"/>
  <c r="F15" i="4"/>
  <c r="G15" i="4"/>
  <c r="H15" i="4"/>
  <c r="I15" i="4"/>
  <c r="J15" i="4"/>
  <c r="K15" i="4"/>
  <c r="L15" i="4"/>
  <c r="M15" i="4"/>
  <c r="N15" i="4"/>
  <c r="O15" i="4"/>
  <c r="P15" i="4"/>
  <c r="E15" i="4"/>
  <c r="J152" i="4" l="1"/>
  <c r="P152" i="4" s="1"/>
  <c r="O151" i="4"/>
  <c r="O150" i="4" s="1"/>
  <c r="O146" i="4" s="1"/>
  <c r="N151" i="4"/>
  <c r="M151" i="4"/>
  <c r="M150" i="4" s="1"/>
  <c r="M146" i="4" s="1"/>
  <c r="L151" i="4"/>
  <c r="L150" i="4" s="1"/>
  <c r="L146" i="4" s="1"/>
  <c r="K151" i="4"/>
  <c r="K150" i="4" s="1"/>
  <c r="K146" i="4" s="1"/>
  <c r="N150" i="4"/>
  <c r="N146" i="4" s="1"/>
  <c r="I150" i="4"/>
  <c r="I146" i="4" s="1"/>
  <c r="H150" i="4"/>
  <c r="H146" i="4" s="1"/>
  <c r="G150" i="4"/>
  <c r="G146" i="4" s="1"/>
  <c r="F150" i="4"/>
  <c r="F146" i="4" s="1"/>
  <c r="E150" i="4"/>
  <c r="J117" i="4"/>
  <c r="P117" i="4" s="1"/>
  <c r="P116" i="4" s="1"/>
  <c r="P115" i="4" s="1"/>
  <c r="P114" i="4" s="1"/>
  <c r="P100" i="4" s="1"/>
  <c r="O116" i="4"/>
  <c r="N116" i="4"/>
  <c r="M116" i="4"/>
  <c r="L116" i="4"/>
  <c r="K116" i="4"/>
  <c r="I116" i="4"/>
  <c r="H116" i="4"/>
  <c r="G116" i="4"/>
  <c r="F116" i="4"/>
  <c r="E116" i="4"/>
  <c r="O115" i="4"/>
  <c r="N115" i="4"/>
  <c r="M115" i="4"/>
  <c r="L115" i="4"/>
  <c r="K115" i="4"/>
  <c r="I115" i="4"/>
  <c r="H115" i="4"/>
  <c r="G115" i="4"/>
  <c r="F115" i="4"/>
  <c r="E115" i="4"/>
  <c r="O114" i="4"/>
  <c r="O100" i="4" s="1"/>
  <c r="N114" i="4"/>
  <c r="N100" i="4" s="1"/>
  <c r="M114" i="4"/>
  <c r="M100" i="4" s="1"/>
  <c r="L114" i="4"/>
  <c r="L100" i="4" s="1"/>
  <c r="K114" i="4"/>
  <c r="K100" i="4" s="1"/>
  <c r="I114" i="4"/>
  <c r="I100" i="4" s="1"/>
  <c r="H114" i="4"/>
  <c r="H100" i="4" s="1"/>
  <c r="G114" i="4"/>
  <c r="G100" i="4" s="1"/>
  <c r="F114" i="4"/>
  <c r="F100" i="4" s="1"/>
  <c r="E114" i="4"/>
  <c r="J105" i="4"/>
  <c r="P105" i="4" s="1"/>
  <c r="O104" i="4"/>
  <c r="N104" i="4"/>
  <c r="M104" i="4"/>
  <c r="L104" i="4"/>
  <c r="K104" i="4"/>
  <c r="I104" i="4"/>
  <c r="H104" i="4"/>
  <c r="G104" i="4"/>
  <c r="J99" i="4"/>
  <c r="P99" i="4" s="1"/>
  <c r="P98" i="4" s="1"/>
  <c r="P97" i="4" s="1"/>
  <c r="P96" i="4" s="1"/>
  <c r="O98" i="4"/>
  <c r="N98" i="4"/>
  <c r="M98" i="4"/>
  <c r="L98" i="4"/>
  <c r="K98" i="4"/>
  <c r="I98" i="4"/>
  <c r="H98" i="4"/>
  <c r="G98" i="4"/>
  <c r="F98" i="4"/>
  <c r="E98" i="4"/>
  <c r="O97" i="4"/>
  <c r="N97" i="4"/>
  <c r="M97" i="4"/>
  <c r="L97" i="4"/>
  <c r="K97" i="4"/>
  <c r="I97" i="4"/>
  <c r="H97" i="4"/>
  <c r="G97" i="4"/>
  <c r="F97" i="4"/>
  <c r="E97" i="4"/>
  <c r="O96" i="4"/>
  <c r="N96" i="4"/>
  <c r="M96" i="4"/>
  <c r="L96" i="4"/>
  <c r="K96" i="4"/>
  <c r="I96" i="4"/>
  <c r="H96" i="4"/>
  <c r="G96" i="4"/>
  <c r="F96" i="4"/>
  <c r="E96" i="4"/>
  <c r="P104" i="4" l="1"/>
  <c r="P151" i="4"/>
  <c r="P150" i="4" s="1"/>
  <c r="P146" i="4" s="1"/>
  <c r="J151" i="4"/>
  <c r="J116" i="4"/>
  <c r="J115" i="4" s="1"/>
  <c r="J114" i="4" s="1"/>
  <c r="J100" i="4" s="1"/>
  <c r="J104" i="4"/>
  <c r="J98" i="4"/>
  <c r="J97" i="4" s="1"/>
  <c r="J96" i="4" s="1"/>
  <c r="J150" i="4" l="1"/>
  <c r="J146" i="4" s="1"/>
  <c r="E170" i="4" l="1"/>
  <c r="P170" i="4" s="1"/>
  <c r="P169" i="4" s="1"/>
  <c r="O169" i="4"/>
  <c r="N169" i="4"/>
  <c r="M169" i="4"/>
  <c r="L169" i="4"/>
  <c r="K169" i="4"/>
  <c r="J169" i="4"/>
  <c r="I169" i="4"/>
  <c r="H169" i="4"/>
  <c r="G169" i="4"/>
  <c r="F169" i="4"/>
  <c r="E169" i="4"/>
  <c r="P166" i="4"/>
  <c r="F166" i="4"/>
  <c r="E23" i="4"/>
  <c r="D15" i="3" l="1"/>
  <c r="E13" i="5" l="1"/>
  <c r="F13" i="5"/>
  <c r="D13" i="5"/>
  <c r="C13" i="5"/>
  <c r="D14" i="5"/>
  <c r="E17" i="5"/>
  <c r="F17" i="5"/>
  <c r="F14" i="5" s="1"/>
  <c r="E14" i="5"/>
  <c r="C14" i="5"/>
  <c r="C16" i="5"/>
  <c r="F15" i="5"/>
  <c r="E15" i="5"/>
  <c r="D15" i="5"/>
  <c r="C15" i="5" s="1"/>
  <c r="C21" i="5"/>
  <c r="C20" i="5"/>
  <c r="F19" i="5"/>
  <c r="E19" i="5"/>
  <c r="D19" i="5"/>
  <c r="C19" i="5"/>
  <c r="P92" i="4" l="1"/>
  <c r="L92" i="4"/>
  <c r="F92" i="4"/>
  <c r="E77" i="4" l="1"/>
  <c r="P82" i="4"/>
  <c r="L82" i="4"/>
  <c r="F82" i="4"/>
  <c r="P81" i="4"/>
  <c r="F81" i="4"/>
  <c r="K90" i="4" l="1"/>
  <c r="K89" i="4" s="1"/>
  <c r="M90" i="4"/>
  <c r="M89" i="4" s="1"/>
  <c r="N90" i="4"/>
  <c r="N89" i="4" s="1"/>
  <c r="O90" i="4"/>
  <c r="O89" i="4" s="1"/>
  <c r="J90" i="4"/>
  <c r="J89" i="4" s="1"/>
  <c r="E91" i="4"/>
  <c r="E90" i="4" s="1"/>
  <c r="P95" i="4"/>
  <c r="L95" i="4"/>
  <c r="F95" i="4"/>
  <c r="P94" i="4"/>
  <c r="L94" i="4"/>
  <c r="F94" i="4"/>
  <c r="P93" i="4"/>
  <c r="L93" i="4"/>
  <c r="F93" i="4"/>
  <c r="L91" i="4"/>
  <c r="L90" i="4" s="1"/>
  <c r="I90" i="4"/>
  <c r="I89" i="4" s="1"/>
  <c r="G90" i="4"/>
  <c r="G89" i="4" s="1"/>
  <c r="H89" i="4"/>
  <c r="P88" i="4"/>
  <c r="L88" i="4"/>
  <c r="F88" i="4"/>
  <c r="E59" i="4"/>
  <c r="G31" i="4"/>
  <c r="H31" i="4"/>
  <c r="I31" i="4"/>
  <c r="J31" i="4"/>
  <c r="M31" i="4"/>
  <c r="N31" i="4"/>
  <c r="P91" i="4" l="1"/>
  <c r="P90" i="4" s="1"/>
  <c r="L89" i="4"/>
  <c r="F91" i="4"/>
  <c r="E22" i="4"/>
  <c r="E21" i="4" s="1"/>
  <c r="G21" i="4"/>
  <c r="G19" i="4" s="1"/>
  <c r="H21" i="4"/>
  <c r="H19" i="4" s="1"/>
  <c r="I21" i="4"/>
  <c r="I19" i="4" s="1"/>
  <c r="J21" i="4"/>
  <c r="J19" i="4" s="1"/>
  <c r="K21" i="4"/>
  <c r="K19" i="4" s="1"/>
  <c r="M21" i="4"/>
  <c r="M19" i="4" s="1"/>
  <c r="N21" i="4"/>
  <c r="N19" i="4" s="1"/>
  <c r="O21" i="4"/>
  <c r="O19" i="4" s="1"/>
  <c r="P23" i="4"/>
  <c r="F23" i="4"/>
  <c r="E113" i="4"/>
  <c r="E111" i="4" s="1"/>
  <c r="E109" i="4"/>
  <c r="G111" i="4"/>
  <c r="H111" i="4"/>
  <c r="I111" i="4"/>
  <c r="J111" i="4"/>
  <c r="K111" i="4"/>
  <c r="L111" i="4"/>
  <c r="M111" i="4"/>
  <c r="N111" i="4"/>
  <c r="O111" i="4"/>
  <c r="P110" i="4"/>
  <c r="P109" i="4" s="1"/>
  <c r="L110" i="4"/>
  <c r="F110" i="4"/>
  <c r="F109" i="4" s="1"/>
  <c r="O109" i="4"/>
  <c r="N109" i="4"/>
  <c r="M109" i="4"/>
  <c r="L109" i="4"/>
  <c r="K109" i="4"/>
  <c r="J109" i="4"/>
  <c r="I109" i="4"/>
  <c r="H109" i="4"/>
  <c r="G109" i="4"/>
  <c r="P145" i="4"/>
  <c r="P144" i="4" s="1"/>
  <c r="P137" i="4" s="1"/>
  <c r="P136" i="4"/>
  <c r="L136" i="4"/>
  <c r="L135" i="4" s="1"/>
  <c r="F136" i="4"/>
  <c r="O135" i="4"/>
  <c r="N135" i="4"/>
  <c r="M135" i="4"/>
  <c r="K135" i="4"/>
  <c r="J135" i="4"/>
  <c r="F135" i="4"/>
  <c r="L133" i="4"/>
  <c r="G144" i="4"/>
  <c r="H144" i="4"/>
  <c r="I144" i="4"/>
  <c r="J144" i="4"/>
  <c r="K144" i="4"/>
  <c r="L144" i="4"/>
  <c r="M144" i="4"/>
  <c r="N144" i="4"/>
  <c r="O144" i="4"/>
  <c r="L74" i="4"/>
  <c r="L73" i="4" s="1"/>
  <c r="L71" i="4" s="1"/>
  <c r="E74" i="4"/>
  <c r="P74" i="4" s="1"/>
  <c r="P73" i="4" s="1"/>
  <c r="P71" i="4" s="1"/>
  <c r="O73" i="4"/>
  <c r="N73" i="4"/>
  <c r="N71" i="4" s="1"/>
  <c r="M73" i="4"/>
  <c r="M71" i="4" s="1"/>
  <c r="K73" i="4"/>
  <c r="K71" i="4" s="1"/>
  <c r="J73" i="4"/>
  <c r="J71" i="4" s="1"/>
  <c r="I73" i="4"/>
  <c r="I71" i="4" s="1"/>
  <c r="H73" i="4"/>
  <c r="H71" i="4" s="1"/>
  <c r="G73" i="4"/>
  <c r="G71" i="4" s="1"/>
  <c r="O71" i="4"/>
  <c r="P70" i="4"/>
  <c r="P69" i="4" s="1"/>
  <c r="L70" i="4"/>
  <c r="L69" i="4" s="1"/>
  <c r="F70" i="4"/>
  <c r="O69" i="4"/>
  <c r="N69" i="4"/>
  <c r="M69" i="4"/>
  <c r="K69" i="4"/>
  <c r="J69" i="4"/>
  <c r="P68" i="4"/>
  <c r="N68" i="4"/>
  <c r="N67" i="4" s="1"/>
  <c r="M68" i="4"/>
  <c r="M67" i="4" s="1"/>
  <c r="F68" i="4"/>
  <c r="F67" i="4" s="1"/>
  <c r="F65" i="4" s="1"/>
  <c r="O67" i="4"/>
  <c r="K67" i="4"/>
  <c r="J67" i="4"/>
  <c r="I67" i="4"/>
  <c r="I65" i="4" s="1"/>
  <c r="H67" i="4"/>
  <c r="H65" i="4" s="1"/>
  <c r="G67" i="4"/>
  <c r="G65" i="4" s="1"/>
  <c r="E67" i="4"/>
  <c r="E65" i="4" s="1"/>
  <c r="P64" i="4"/>
  <c r="P62" i="4" s="1"/>
  <c r="N64" i="4"/>
  <c r="O64" i="4" s="1"/>
  <c r="F64" i="4"/>
  <c r="F62" i="4" s="1"/>
  <c r="M62" i="4"/>
  <c r="K62" i="4"/>
  <c r="J62" i="4"/>
  <c r="I62" i="4"/>
  <c r="H62" i="4"/>
  <c r="G62" i="4"/>
  <c r="P61" i="4"/>
  <c r="P59" i="4" s="1"/>
  <c r="O61" i="4"/>
  <c r="L61" i="4" s="1"/>
  <c r="L59" i="4" s="1"/>
  <c r="F61" i="4"/>
  <c r="F59" i="4" s="1"/>
  <c r="O59" i="4"/>
  <c r="N59" i="4"/>
  <c r="M59" i="4"/>
  <c r="K59" i="4"/>
  <c r="J59" i="4"/>
  <c r="I59" i="4"/>
  <c r="H59" i="4"/>
  <c r="G59" i="4"/>
  <c r="P58" i="4"/>
  <c r="P57" i="4" s="1"/>
  <c r="L58" i="4"/>
  <c r="L57" i="4" s="1"/>
  <c r="F58" i="4"/>
  <c r="F57" i="4" s="1"/>
  <c r="O57" i="4"/>
  <c r="N57" i="4"/>
  <c r="M57" i="4"/>
  <c r="K57" i="4"/>
  <c r="J57" i="4"/>
  <c r="I57" i="4"/>
  <c r="H57" i="4"/>
  <c r="G57" i="4"/>
  <c r="E57" i="4"/>
  <c r="J56" i="4"/>
  <c r="K56" i="4" s="1"/>
  <c r="O56" i="4" s="1"/>
  <c r="F56" i="4"/>
  <c r="P55" i="4"/>
  <c r="L55" i="4"/>
  <c r="F55" i="4"/>
  <c r="P54" i="4"/>
  <c r="L54" i="4"/>
  <c r="F54" i="4"/>
  <c r="P53" i="4"/>
  <c r="L53" i="4"/>
  <c r="F53" i="4"/>
  <c r="O52" i="4"/>
  <c r="N52" i="4"/>
  <c r="N49" i="4" s="1"/>
  <c r="M52" i="4"/>
  <c r="K52" i="4"/>
  <c r="J52" i="4"/>
  <c r="I52" i="4"/>
  <c r="H52" i="4"/>
  <c r="G52" i="4"/>
  <c r="E52" i="4"/>
  <c r="P51" i="4"/>
  <c r="O51" i="4"/>
  <c r="L51" i="4" s="1"/>
  <c r="F51" i="4"/>
  <c r="P48" i="4"/>
  <c r="K48" i="4"/>
  <c r="O48" i="4" s="1"/>
  <c r="F48" i="4"/>
  <c r="P47" i="4"/>
  <c r="L47" i="4"/>
  <c r="F47" i="4"/>
  <c r="P46" i="4"/>
  <c r="L46" i="4"/>
  <c r="F46" i="4"/>
  <c r="O45" i="4"/>
  <c r="N45" i="4"/>
  <c r="N42" i="4" s="1"/>
  <c r="M45" i="4"/>
  <c r="M42" i="4" s="1"/>
  <c r="K45" i="4"/>
  <c r="J45" i="4"/>
  <c r="J42" i="4" s="1"/>
  <c r="I45" i="4"/>
  <c r="I42" i="4" s="1"/>
  <c r="H45" i="4"/>
  <c r="H42" i="4" s="1"/>
  <c r="G45" i="4"/>
  <c r="G42" i="4" s="1"/>
  <c r="E45" i="4"/>
  <c r="E42" i="4" s="1"/>
  <c r="P44" i="4"/>
  <c r="O44" i="4"/>
  <c r="L44" i="4" s="1"/>
  <c r="F44" i="4"/>
  <c r="P39" i="4"/>
  <c r="L39" i="4"/>
  <c r="L38" i="4" s="1"/>
  <c r="L36" i="4" s="1"/>
  <c r="F39" i="4"/>
  <c r="O38" i="4"/>
  <c r="O36" i="4" s="1"/>
  <c r="N38" i="4"/>
  <c r="N36" i="4" s="1"/>
  <c r="M38" i="4"/>
  <c r="M36" i="4" s="1"/>
  <c r="K38" i="4"/>
  <c r="K36" i="4" s="1"/>
  <c r="J38" i="4"/>
  <c r="J36" i="4" s="1"/>
  <c r="F38" i="4"/>
  <c r="F36" i="4" s="1"/>
  <c r="P35" i="4"/>
  <c r="L35" i="4"/>
  <c r="F35" i="4"/>
  <c r="P34" i="4"/>
  <c r="K34" i="4"/>
  <c r="F34" i="4"/>
  <c r="P33" i="4"/>
  <c r="O33" i="4"/>
  <c r="F33" i="4"/>
  <c r="P30" i="4"/>
  <c r="P29" i="4" s="1"/>
  <c r="L30" i="4"/>
  <c r="L29" i="4" s="1"/>
  <c r="F30" i="4"/>
  <c r="F29" i="4" s="1"/>
  <c r="O29" i="4"/>
  <c r="N29" i="4"/>
  <c r="M29" i="4"/>
  <c r="K29" i="4"/>
  <c r="J29" i="4"/>
  <c r="I29" i="4"/>
  <c r="H29" i="4"/>
  <c r="G29" i="4"/>
  <c r="E29" i="4"/>
  <c r="P28" i="4"/>
  <c r="P27" i="4" s="1"/>
  <c r="P25" i="4" s="1"/>
  <c r="L28" i="4"/>
  <c r="L27" i="4" s="1"/>
  <c r="L25" i="4" s="1"/>
  <c r="F28" i="4"/>
  <c r="F27" i="4" s="1"/>
  <c r="F25" i="4" s="1"/>
  <c r="O27" i="4"/>
  <c r="O25" i="4" s="1"/>
  <c r="N27" i="4"/>
  <c r="N25" i="4" s="1"/>
  <c r="M27" i="4"/>
  <c r="M25" i="4" s="1"/>
  <c r="K27" i="4"/>
  <c r="K25" i="4" s="1"/>
  <c r="J27" i="4"/>
  <c r="J25" i="4" s="1"/>
  <c r="I27" i="4"/>
  <c r="I25" i="4" s="1"/>
  <c r="H27" i="4"/>
  <c r="H25" i="4" s="1"/>
  <c r="G27" i="4"/>
  <c r="G25" i="4" s="1"/>
  <c r="E27" i="4"/>
  <c r="E25" i="4" s="1"/>
  <c r="E24" i="4"/>
  <c r="O38" i="6"/>
  <c r="L38" i="6"/>
  <c r="P38" i="6" s="1"/>
  <c r="P37" i="6" s="1"/>
  <c r="J38" i="6"/>
  <c r="N38" i="6" s="1"/>
  <c r="N37" i="6" s="1"/>
  <c r="O37" i="6"/>
  <c r="M37" i="6"/>
  <c r="L37" i="6"/>
  <c r="K37" i="6"/>
  <c r="J37" i="6"/>
  <c r="I37" i="6"/>
  <c r="H37" i="6"/>
  <c r="G37" i="6"/>
  <c r="F37" i="6"/>
  <c r="E37" i="6"/>
  <c r="P36" i="6"/>
  <c r="P35" i="6" s="1"/>
  <c r="P34" i="6" s="1"/>
  <c r="O36" i="6"/>
  <c r="H36" i="6"/>
  <c r="F36" i="6"/>
  <c r="N36" i="6" s="1"/>
  <c r="N35" i="6" s="1"/>
  <c r="N34" i="6" s="1"/>
  <c r="O35" i="6"/>
  <c r="M35" i="6"/>
  <c r="L35" i="6"/>
  <c r="K35" i="6"/>
  <c r="J35" i="6"/>
  <c r="I35" i="6"/>
  <c r="H35" i="6"/>
  <c r="G35" i="6"/>
  <c r="F35" i="6"/>
  <c r="E35" i="6"/>
  <c r="O34" i="6"/>
  <c r="M34" i="6"/>
  <c r="L34" i="6"/>
  <c r="K34" i="6"/>
  <c r="J34" i="6"/>
  <c r="I34" i="6"/>
  <c r="H34" i="6"/>
  <c r="G34" i="6"/>
  <c r="F34" i="6"/>
  <c r="E34" i="6"/>
  <c r="O33" i="6"/>
  <c r="L33" i="6"/>
  <c r="P33" i="6" s="1"/>
  <c r="J33" i="6"/>
  <c r="N33" i="6" s="1"/>
  <c r="O32" i="6"/>
  <c r="H32" i="6"/>
  <c r="P32" i="6" s="1"/>
  <c r="F32" i="6"/>
  <c r="N32" i="6" s="1"/>
  <c r="N31" i="6" s="1"/>
  <c r="N30" i="6" s="1"/>
  <c r="O31" i="6"/>
  <c r="M31" i="6"/>
  <c r="L31" i="6"/>
  <c r="K31" i="6"/>
  <c r="J31" i="6"/>
  <c r="I31" i="6"/>
  <c r="H31" i="6"/>
  <c r="G31" i="6"/>
  <c r="F31" i="6"/>
  <c r="E31" i="6"/>
  <c r="O30" i="6"/>
  <c r="M30" i="6"/>
  <c r="L30" i="6"/>
  <c r="K30" i="6"/>
  <c r="J30" i="6"/>
  <c r="I30" i="6"/>
  <c r="H30" i="6"/>
  <c r="G30" i="6"/>
  <c r="F30" i="6"/>
  <c r="E30" i="6"/>
  <c r="O29" i="6"/>
  <c r="J29" i="6"/>
  <c r="N29" i="6" s="1"/>
  <c r="O28" i="6"/>
  <c r="F28" i="6"/>
  <c r="H28" i="6" s="1"/>
  <c r="O27" i="6"/>
  <c r="M27" i="6"/>
  <c r="K27" i="6"/>
  <c r="J27" i="6"/>
  <c r="I27" i="6"/>
  <c r="G27" i="6"/>
  <c r="F27" i="6"/>
  <c r="E27" i="6"/>
  <c r="O26" i="6"/>
  <c r="M26" i="6"/>
  <c r="K26" i="6"/>
  <c r="J26" i="6"/>
  <c r="I26" i="6"/>
  <c r="G26" i="6"/>
  <c r="F26" i="6"/>
  <c r="E26" i="6"/>
  <c r="O25" i="6"/>
  <c r="L25" i="6"/>
  <c r="P25" i="6" s="1"/>
  <c r="J25" i="6"/>
  <c r="N25" i="6" s="1"/>
  <c r="O24" i="6"/>
  <c r="F24" i="6"/>
  <c r="H24" i="6" s="1"/>
  <c r="O23" i="6"/>
  <c r="M23" i="6"/>
  <c r="L23" i="6"/>
  <c r="K23" i="6"/>
  <c r="J23" i="6"/>
  <c r="I23" i="6"/>
  <c r="G23" i="6"/>
  <c r="F23" i="6"/>
  <c r="E23" i="6"/>
  <c r="O22" i="6"/>
  <c r="L22" i="6"/>
  <c r="P22" i="6" s="1"/>
  <c r="J22" i="6"/>
  <c r="N22" i="6" s="1"/>
  <c r="O21" i="6"/>
  <c r="F21" i="6"/>
  <c r="H21" i="6" s="1"/>
  <c r="O20" i="6"/>
  <c r="M20" i="6"/>
  <c r="L20" i="6"/>
  <c r="K20" i="6"/>
  <c r="J20" i="6"/>
  <c r="I20" i="6"/>
  <c r="G20" i="6"/>
  <c r="F20" i="6"/>
  <c r="E20" i="6"/>
  <c r="O19" i="6"/>
  <c r="M19" i="6"/>
  <c r="L19" i="6"/>
  <c r="P19" i="6" s="1"/>
  <c r="J19" i="6"/>
  <c r="N19" i="6" s="1"/>
  <c r="O18" i="6"/>
  <c r="L18" i="6"/>
  <c r="F18" i="6"/>
  <c r="N18" i="6" s="1"/>
  <c r="O17" i="6"/>
  <c r="M17" i="6"/>
  <c r="L17" i="6"/>
  <c r="K17" i="6"/>
  <c r="J17" i="6"/>
  <c r="I17" i="6"/>
  <c r="G17" i="6"/>
  <c r="F17" i="6"/>
  <c r="E17" i="6"/>
  <c r="O16" i="6"/>
  <c r="M16" i="6"/>
  <c r="L16" i="6"/>
  <c r="K16" i="6"/>
  <c r="J16" i="6"/>
  <c r="I16" i="6"/>
  <c r="G16" i="6"/>
  <c r="F16" i="6"/>
  <c r="E16" i="6"/>
  <c r="O14" i="6"/>
  <c r="O39" i="6" s="1"/>
  <c r="M14" i="6"/>
  <c r="M39" i="6" s="1"/>
  <c r="K14" i="6"/>
  <c r="K39" i="6" s="1"/>
  <c r="J14" i="6"/>
  <c r="J39" i="6" s="1"/>
  <c r="I14" i="6"/>
  <c r="I39" i="6" s="1"/>
  <c r="G14" i="6"/>
  <c r="G39" i="6" s="1"/>
  <c r="F14" i="6"/>
  <c r="F39" i="6" s="1"/>
  <c r="E14" i="6"/>
  <c r="E39" i="6" s="1"/>
  <c r="E19" i="4" l="1"/>
  <c r="E49" i="4"/>
  <c r="M65" i="4"/>
  <c r="O108" i="4"/>
  <c r="G108" i="4"/>
  <c r="E108" i="4"/>
  <c r="K108" i="4"/>
  <c r="N65" i="4"/>
  <c r="F145" i="4"/>
  <c r="E144" i="4"/>
  <c r="E137" i="4" s="1"/>
  <c r="P113" i="4"/>
  <c r="G49" i="4"/>
  <c r="M108" i="4"/>
  <c r="I108" i="4"/>
  <c r="N108" i="4"/>
  <c r="L108" i="4"/>
  <c r="J108" i="4"/>
  <c r="H108" i="4"/>
  <c r="L68" i="4"/>
  <c r="L67" i="4" s="1"/>
  <c r="L65" i="4" s="1"/>
  <c r="F113" i="4"/>
  <c r="L33" i="4"/>
  <c r="L31" i="4" s="1"/>
  <c r="F31" i="4"/>
  <c r="P31" i="4"/>
  <c r="O34" i="4"/>
  <c r="O31" i="4" s="1"/>
  <c r="K31" i="4"/>
  <c r="P38" i="4"/>
  <c r="P36" i="4" s="1"/>
  <c r="K65" i="4"/>
  <c r="O65" i="4"/>
  <c r="J65" i="4"/>
  <c r="E89" i="4"/>
  <c r="F90" i="4"/>
  <c r="P135" i="4"/>
  <c r="O42" i="4"/>
  <c r="I49" i="4"/>
  <c r="K42" i="4"/>
  <c r="M49" i="4"/>
  <c r="F45" i="4"/>
  <c r="F42" i="4" s="1"/>
  <c r="P45" i="4"/>
  <c r="P42" i="4" s="1"/>
  <c r="L45" i="4"/>
  <c r="L42" i="4" s="1"/>
  <c r="F52" i="4"/>
  <c r="P52" i="4"/>
  <c r="L52" i="4"/>
  <c r="L49" i="4" s="1"/>
  <c r="O49" i="4"/>
  <c r="H49" i="4"/>
  <c r="J49" i="4"/>
  <c r="F49" i="4"/>
  <c r="P56" i="4"/>
  <c r="P67" i="4"/>
  <c r="P65" i="4" s="1"/>
  <c r="E73" i="4"/>
  <c r="E71" i="4" s="1"/>
  <c r="F74" i="4"/>
  <c r="F73" i="4" s="1"/>
  <c r="F71" i="4" s="1"/>
  <c r="L64" i="4"/>
  <c r="L62" i="4" s="1"/>
  <c r="O62" i="4"/>
  <c r="K49" i="4"/>
  <c r="N62" i="4"/>
  <c r="H27" i="6"/>
  <c r="H26" i="6" s="1"/>
  <c r="P28" i="6"/>
  <c r="N17" i="6"/>
  <c r="H20" i="6"/>
  <c r="P21" i="6"/>
  <c r="P20" i="6" s="1"/>
  <c r="H23" i="6"/>
  <c r="P24" i="6"/>
  <c r="P23" i="6" s="1"/>
  <c r="P31" i="6"/>
  <c r="P30" i="6" s="1"/>
  <c r="N21" i="6"/>
  <c r="N20" i="6" s="1"/>
  <c r="N24" i="6"/>
  <c r="N23" i="6" s="1"/>
  <c r="N28" i="6"/>
  <c r="N27" i="6" s="1"/>
  <c r="N26" i="6" s="1"/>
  <c r="L29" i="6"/>
  <c r="H18" i="6"/>
  <c r="F144" i="4" l="1"/>
  <c r="F137" i="4" s="1"/>
  <c r="F89" i="4"/>
  <c r="P89" i="4"/>
  <c r="P49" i="4"/>
  <c r="P18" i="6"/>
  <c r="P17" i="6" s="1"/>
  <c r="P16" i="6" s="1"/>
  <c r="P14" i="6" s="1"/>
  <c r="P39" i="6" s="1"/>
  <c r="H17" i="6"/>
  <c r="H16" i="6" s="1"/>
  <c r="H14" i="6" s="1"/>
  <c r="H39" i="6" s="1"/>
  <c r="N16" i="6"/>
  <c r="N14" i="6" s="1"/>
  <c r="N39" i="6" s="1"/>
  <c r="P29" i="6"/>
  <c r="L27" i="6"/>
  <c r="L26" i="6" s="1"/>
  <c r="L14" i="6" s="1"/>
  <c r="L39" i="6" s="1"/>
  <c r="P27" i="6"/>
  <c r="P26" i="6" s="1"/>
  <c r="P24" i="4" l="1"/>
  <c r="L24" i="4"/>
  <c r="P22" i="4"/>
  <c r="P21" i="4" s="1"/>
  <c r="P19" i="4" s="1"/>
  <c r="L22" i="4"/>
  <c r="L21" i="4" s="1"/>
  <c r="L19" i="4" s="1"/>
  <c r="F22" i="4"/>
  <c r="F21" i="4" l="1"/>
  <c r="F19" i="4" s="1"/>
  <c r="P131" i="4"/>
  <c r="P130" i="4" s="1"/>
  <c r="P129" i="4" s="1"/>
  <c r="P118" i="4" s="1"/>
  <c r="F131" i="4"/>
  <c r="F130" i="4" s="1"/>
  <c r="F129" i="4" s="1"/>
  <c r="F118" i="4" s="1"/>
  <c r="G130" i="4"/>
  <c r="G129" i="4" s="1"/>
  <c r="G118" i="4" s="1"/>
  <c r="H130" i="4"/>
  <c r="H129" i="4" s="1"/>
  <c r="H118" i="4" s="1"/>
  <c r="I130" i="4"/>
  <c r="I129" i="4" s="1"/>
  <c r="I118" i="4" s="1"/>
  <c r="J130" i="4"/>
  <c r="J129" i="4" s="1"/>
  <c r="J118" i="4" s="1"/>
  <c r="K130" i="4"/>
  <c r="K129" i="4" s="1"/>
  <c r="K118" i="4" s="1"/>
  <c r="L130" i="4"/>
  <c r="L129" i="4" s="1"/>
  <c r="L118" i="4" s="1"/>
  <c r="M130" i="4"/>
  <c r="M129" i="4" s="1"/>
  <c r="M118" i="4" s="1"/>
  <c r="N130" i="4"/>
  <c r="N129" i="4" s="1"/>
  <c r="N118" i="4" s="1"/>
  <c r="O130" i="4"/>
  <c r="O129" i="4" s="1"/>
  <c r="O118" i="4" s="1"/>
  <c r="E130" i="4"/>
  <c r="E129" i="4" s="1"/>
  <c r="E118" i="4" s="1"/>
  <c r="E17" i="3" l="1"/>
  <c r="F17" i="3"/>
  <c r="D17" i="3"/>
  <c r="F22" i="5" l="1"/>
  <c r="E22" i="5"/>
  <c r="C18" i="5"/>
  <c r="E163" i="4" l="1"/>
  <c r="P163" i="4" s="1"/>
  <c r="O161" i="4"/>
  <c r="N161" i="4"/>
  <c r="M161" i="4"/>
  <c r="L161" i="4"/>
  <c r="K161" i="4"/>
  <c r="J161" i="4"/>
  <c r="I161" i="4"/>
  <c r="H161" i="4"/>
  <c r="G161" i="4"/>
  <c r="F161" i="4"/>
  <c r="J160" i="4"/>
  <c r="P160" i="4" s="1"/>
  <c r="P159" i="4" s="1"/>
  <c r="O159" i="4"/>
  <c r="O157" i="4" s="1"/>
  <c r="N159" i="4"/>
  <c r="N157" i="4" s="1"/>
  <c r="M159" i="4"/>
  <c r="M157" i="4" s="1"/>
  <c r="L159" i="4"/>
  <c r="L157" i="4" s="1"/>
  <c r="K159" i="4"/>
  <c r="K157" i="4" s="1"/>
  <c r="I159" i="4"/>
  <c r="I157" i="4" s="1"/>
  <c r="H159" i="4"/>
  <c r="H157" i="4" s="1"/>
  <c r="G159" i="4"/>
  <c r="G157" i="4" s="1"/>
  <c r="F159" i="4"/>
  <c r="F157" i="4" s="1"/>
  <c r="E159" i="4"/>
  <c r="P112" i="4"/>
  <c r="P111" i="4" s="1"/>
  <c r="P108" i="4" s="1"/>
  <c r="F112" i="4"/>
  <c r="P87" i="4"/>
  <c r="F87" i="4"/>
  <c r="P86" i="4"/>
  <c r="F86" i="4"/>
  <c r="P85" i="4"/>
  <c r="F85" i="4"/>
  <c r="P84" i="4"/>
  <c r="F84" i="4"/>
  <c r="P83" i="4"/>
  <c r="F83" i="4"/>
  <c r="O79" i="4"/>
  <c r="N80" i="4"/>
  <c r="N79" i="4" s="1"/>
  <c r="N75" i="4" s="1"/>
  <c r="N171" i="4" s="1"/>
  <c r="M80" i="4"/>
  <c r="M79" i="4" s="1"/>
  <c r="L80" i="4"/>
  <c r="L79" i="4" s="1"/>
  <c r="L75" i="4" s="1"/>
  <c r="L171" i="4" s="1"/>
  <c r="K79" i="4"/>
  <c r="P80" i="4"/>
  <c r="F80" i="4"/>
  <c r="F79" i="4" s="1"/>
  <c r="I79" i="4"/>
  <c r="I75" i="4" s="1"/>
  <c r="I171" i="4" s="1"/>
  <c r="H79" i="4"/>
  <c r="H75" i="4" s="1"/>
  <c r="H171" i="4" s="1"/>
  <c r="G79" i="4"/>
  <c r="G75" i="4" s="1"/>
  <c r="G171" i="4" s="1"/>
  <c r="E79" i="4"/>
  <c r="E75" i="4" s="1"/>
  <c r="E171" i="4" s="1"/>
  <c r="P78" i="4"/>
  <c r="F78" i="4"/>
  <c r="O77" i="4"/>
  <c r="N77" i="4"/>
  <c r="M77" i="4"/>
  <c r="L77" i="4"/>
  <c r="K77" i="4"/>
  <c r="J77" i="4"/>
  <c r="J75" i="4" s="1"/>
  <c r="J171" i="4" s="1"/>
  <c r="F77" i="4"/>
  <c r="K75" i="4" l="1"/>
  <c r="K171" i="4" s="1"/>
  <c r="M75" i="4"/>
  <c r="M171" i="4" s="1"/>
  <c r="O75" i="4"/>
  <c r="O171" i="4" s="1"/>
  <c r="F75" i="4"/>
  <c r="F171" i="4" s="1"/>
  <c r="F111" i="4"/>
  <c r="F108" i="4" s="1"/>
  <c r="P77" i="4"/>
  <c r="P79" i="4"/>
  <c r="P161" i="4"/>
  <c r="J159" i="4"/>
  <c r="P157" i="4" s="1"/>
  <c r="D46" i="3" l="1"/>
  <c r="P75" i="4"/>
  <c r="E46" i="3"/>
  <c r="D14" i="3"/>
  <c r="D13" i="3" s="1"/>
  <c r="D21" i="3" s="1"/>
  <c r="E25" i="3"/>
  <c r="D24" i="3"/>
  <c r="D23" i="3" s="1"/>
  <c r="D31" i="3" s="1"/>
  <c r="D32" i="3" s="1"/>
  <c r="P171" i="4" l="1"/>
  <c r="C46" i="3" s="1"/>
  <c r="F25" i="3"/>
  <c r="E15" i="3"/>
  <c r="E14" i="3" s="1"/>
  <c r="E13" i="3" s="1"/>
  <c r="E21" i="3" s="1"/>
  <c r="E24" i="3"/>
  <c r="E23" i="3" s="1"/>
  <c r="E31" i="3" s="1"/>
  <c r="E32" i="3" s="1"/>
  <c r="F15" i="3" l="1"/>
  <c r="F14" i="3" s="1"/>
  <c r="F13" i="3" s="1"/>
  <c r="F21" i="3" s="1"/>
  <c r="F24" i="3"/>
  <c r="F23" i="3" s="1"/>
  <c r="F31" i="3" s="1"/>
  <c r="F32" i="3" s="1"/>
  <c r="F46" i="3" s="1"/>
</calcChain>
</file>

<file path=xl/sharedStrings.xml><?xml version="1.0" encoding="utf-8"?>
<sst xmlns="http://schemas.openxmlformats.org/spreadsheetml/2006/main" count="632" uniqueCount="418">
  <si>
    <t>Спеціальний фонд</t>
  </si>
  <si>
    <t>Всього</t>
  </si>
  <si>
    <t>у тому числі бюджет розвитку</t>
  </si>
  <si>
    <t>(грн.)</t>
  </si>
  <si>
    <t>(код бюджету)</t>
  </si>
  <si>
    <t>Заступник директора департаменту фінансової</t>
  </si>
  <si>
    <t>політики - начальник управління фінансів</t>
  </si>
  <si>
    <t>Код</t>
  </si>
  <si>
    <t>Зміни до фінансування бюджету Львівської міської територіальної громади на 2021 рік</t>
  </si>
  <si>
    <t>Найменування 
згідно з класифікацією фінансування бюджету</t>
  </si>
  <si>
    <t>Загальний              фонд</t>
  </si>
  <si>
    <t>Фінансування бюджету за типом кредитора</t>
  </si>
  <si>
    <t xml:space="preserve"> 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</si>
  <si>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</si>
  <si>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</si>
  <si>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 </t>
  </si>
  <si>
    <t>Разом коштів, отриманих з усіх джерел фінансування бюджету за типом кредитора</t>
  </si>
  <si>
    <t>Фінансування бюджету за типом боргового зобов'язання</t>
  </si>
  <si>
    <t>Фінансування за активними операціями</t>
  </si>
  <si>
    <t>Зміни обсягів бюджетних коштів</t>
  </si>
  <si>
    <t>Разом коштів, отриманих з усіх джерел фінансування бюджету за типом боргового зобов'язання</t>
  </si>
  <si>
    <t xml:space="preserve">Директор департаменту фінансової політики </t>
  </si>
  <si>
    <t xml:space="preserve">           Додаток 1</t>
  </si>
  <si>
    <t xml:space="preserve">           Затверджено</t>
  </si>
  <si>
    <t>ухвалою міської ради</t>
  </si>
  <si>
    <t>від _____________ № ______</t>
  </si>
  <si>
    <t>Секретар ради</t>
  </si>
  <si>
    <t>Візи:</t>
  </si>
  <si>
    <t xml:space="preserve">               Затверджено </t>
  </si>
  <si>
    <t>від ______________ № _______</t>
  </si>
  <si>
    <t>Зміни до розподілу видатків бюджету Львівської міської територіальної громади на 2021 рік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</si>
  <si>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</si>
  <si>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</si>
  <si>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</si>
  <si>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</si>
  <si>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</si>
  <si>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</si>
  <si>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</si>
  <si>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</si>
  <si>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</si>
  <si>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</si>
  <si>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</si>
  <si>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3700000</t>
  </si>
  <si>
    <t>Управління фінансів</t>
  </si>
  <si>
    <t>3710000</t>
  </si>
  <si>
    <t>3718710</t>
  </si>
  <si>
    <t>8710</t>
  </si>
  <si>
    <t>0133</t>
  </si>
  <si>
    <t>Резервний фонд місцевого бюджету</t>
  </si>
  <si>
    <t>0600000</t>
  </si>
  <si>
    <t>Управління освіти</t>
  </si>
  <si>
    <t>0610000</t>
  </si>
  <si>
    <t>0611010</t>
  </si>
  <si>
    <t>1010</t>
  </si>
  <si>
    <t>0910</t>
  </si>
  <si>
    <t>Надання дошкільної освіти</t>
  </si>
  <si>
    <t xml:space="preserve"> - Закупівля мультимедійного обладнання для ДНЗ в с. Гряда</t>
  </si>
  <si>
    <t>0611020</t>
  </si>
  <si>
    <t>1020</t>
  </si>
  <si>
    <t>Надання загальної середньої освіти за рахунок коштів місцевого бюджету</t>
  </si>
  <si>
    <t>0611021</t>
  </si>
  <si>
    <t>1021</t>
  </si>
  <si>
    <t>0921</t>
  </si>
  <si>
    <t>Надання загальної середньої освіти закладами загальної середньої освіти</t>
  </si>
  <si>
    <t xml:space="preserve"> - Придбання обладнання і предметів довгострокового користування для ліцею "Львівський" ЛМР на вул. Лисеницькій, 3</t>
  </si>
  <si>
    <t xml:space="preserve"> - Придбання обладнання та предметів довготривалого користування для Львівської правничої гімназії на вул. М. Леонтовича, 2 у м. Львові</t>
  </si>
  <si>
    <t xml:space="preserve"> - Придбання обладнання та предметів довготривалого користування для ЛУГГ ім. Олени Степанівни з поглибленим вивченням українознавства та англійської мови на вул. Олени Степанівни, 13 у м. Львові</t>
  </si>
  <si>
    <t xml:space="preserve"> - Придбання обладнання та предметів довготривалого користування для ліцей № 81 ім. П. Сагайдачного ЛМР</t>
  </si>
  <si>
    <t xml:space="preserve"> - Придбання обладнання і предметів довгострокового користування для харчоблоку СЗШ № 91 на вул. Варшавській, 58</t>
  </si>
  <si>
    <t>0700000</t>
  </si>
  <si>
    <t>Управління охорони здоров'я</t>
  </si>
  <si>
    <t>0710000</t>
  </si>
  <si>
    <t>0712150</t>
  </si>
  <si>
    <t>2150</t>
  </si>
  <si>
    <t>Інші програми, заклади та заходи у сфері охорони здоров’я</t>
  </si>
  <si>
    <t>0712152</t>
  </si>
  <si>
    <t>2152</t>
  </si>
  <si>
    <t>0763</t>
  </si>
  <si>
    <t>Інші програми та заходи у сфері охорони здоров'я</t>
  </si>
  <si>
    <t xml:space="preserve"> - Міська програма забезпечення надання і розвитку паліативної та хоспісної допомоги у м. Львові на 2020-2021 роки</t>
  </si>
  <si>
    <t>0200000</t>
  </si>
  <si>
    <t>Департамент містобудування</t>
  </si>
  <si>
    <t>0210000</t>
  </si>
  <si>
    <t>0217670</t>
  </si>
  <si>
    <t>7670</t>
  </si>
  <si>
    <t>0490</t>
  </si>
  <si>
    <t>Внески до статутного капіталу суб'єктів господарювання</t>
  </si>
  <si>
    <t xml:space="preserve"> - Внески до статутного капіталу ЛКП "Зелений Львів" на придбання з встановленням дитячого майданчика у парку "Високий Замок"</t>
  </si>
  <si>
    <t>1600000</t>
  </si>
  <si>
    <t>Управління архітектури та урбаністики</t>
  </si>
  <si>
    <t>1610000</t>
  </si>
  <si>
    <t>1617340</t>
  </si>
  <si>
    <t>7340</t>
  </si>
  <si>
    <t>0443</t>
  </si>
  <si>
    <t>Проектування, реставрація та охорона пам'яток архітектури</t>
  </si>
  <si>
    <t>Директор департаменту фінансової політики</t>
  </si>
  <si>
    <t>Зміни до доходів бюджету Львівської міської територіальної громади  на 2021 рік</t>
  </si>
  <si>
    <t>Найменування згідно
 з класифікацією доходів бюджету</t>
  </si>
  <si>
    <t>в тому числі бюджет розвитку</t>
  </si>
  <si>
    <t>40000000</t>
  </si>
  <si>
    <t xml:space="preserve">Офіційні трансферти </t>
  </si>
  <si>
    <t>Субвенції з місцевих бюджетів іншим місцевим бюджетам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</si>
  <si>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</si>
  <si>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Всього доходів</t>
  </si>
  <si>
    <t>0800000</t>
  </si>
  <si>
    <t>Управління соціального захисту</t>
  </si>
  <si>
    <t>0810000</t>
  </si>
  <si>
    <t>0816083</t>
  </si>
  <si>
    <t>6083</t>
  </si>
  <si>
    <t>0610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</si>
  <si>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</si>
  <si>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0816080</t>
  </si>
  <si>
    <t>6080</t>
  </si>
  <si>
    <t>Реалізація державних та місцевих житлових програм</t>
  </si>
  <si>
    <t>у тому числі субвенція з місцевого бюджету за рахунок відповідної субвенції з Державного бюджету України</t>
  </si>
  <si>
    <t xml:space="preserve">           Додаток 2</t>
  </si>
  <si>
    <t>у тому числі субвенція з місцевого бюджету за рахунок субвенції з Державного бюджету України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</si>
  <si>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Додаток 3</t>
  </si>
  <si>
    <t>3710180</t>
  </si>
  <si>
    <t>0180</t>
  </si>
  <si>
    <t>Інша діяльність у сфері державного управління</t>
  </si>
  <si>
    <t xml:space="preserve"> - на коригування міжбюджетних трансфертів</t>
  </si>
  <si>
    <t>1000000</t>
  </si>
  <si>
    <t xml:space="preserve">Управління культури </t>
  </si>
  <si>
    <t>1010000</t>
  </si>
  <si>
    <t>1014080</t>
  </si>
  <si>
    <t>4080</t>
  </si>
  <si>
    <t>Інші заклади та заходи в галузі культури і мистецтва</t>
  </si>
  <si>
    <t>1014082</t>
  </si>
  <si>
    <t>4082</t>
  </si>
  <si>
    <t>0829</t>
  </si>
  <si>
    <t>Інші заходи в галузі культури і мистецтва</t>
  </si>
  <si>
    <t xml:space="preserve">              Затверджено</t>
  </si>
  <si>
    <t>Зміни до кредитування  бюджету Львівської міської територіальної громади  на 2021 рік</t>
  </si>
  <si>
    <t>(грн)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</si>
  <si>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</si>
  <si>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</si>
  <si>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</si>
  <si>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</si>
  <si>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Надання кредитів</t>
  </si>
  <si>
    <t>Повернення кредитів</t>
  </si>
  <si>
    <t>Кредитування, усього</t>
  </si>
  <si>
    <t>усього</t>
  </si>
  <si>
    <t>Департамент фінансової політики</t>
  </si>
  <si>
    <t>3716010</t>
  </si>
  <si>
    <t>6010</t>
  </si>
  <si>
    <t>Утримання та ефективна експлуатація об'єктів житлово-комунального господарства</t>
  </si>
  <si>
    <t>0620</t>
  </si>
  <si>
    <t>Забезпечення діяльності з виробництва, транспортування, постачання теплової енергії</t>
  </si>
  <si>
    <t>4112</t>
  </si>
  <si>
    <t>Надання кредитів підприємствам, установам, організаціям</t>
  </si>
  <si>
    <t>Повернення кредитів підприємствами, установами, організаціями</t>
  </si>
  <si>
    <t>3716013</t>
  </si>
  <si>
    <t>6013</t>
  </si>
  <si>
    <t>Забезпечення діяльності водопровідно-каналізаційного господарства</t>
  </si>
  <si>
    <t>3716014</t>
  </si>
  <si>
    <t>6014</t>
  </si>
  <si>
    <t>Забезпечення збору та вивезення сміття і відходів</t>
  </si>
  <si>
    <t>3717420</t>
  </si>
  <si>
    <t>7420</t>
  </si>
  <si>
    <t>Забезпечення надання послуг з перевезення пасажирів електротранспортом</t>
  </si>
  <si>
    <t>3717426</t>
  </si>
  <si>
    <t>7426</t>
  </si>
  <si>
    <t>0453</t>
  </si>
  <si>
    <t>Інші заходи у сфері електротранспорту</t>
  </si>
  <si>
    <t>3717440</t>
  </si>
  <si>
    <t>0456</t>
  </si>
  <si>
    <t xml:space="preserve">Утримання та розвиток транспортної інфраструктури </t>
  </si>
  <si>
    <t>3717442</t>
  </si>
  <si>
    <t>Утримання та розвиток інших обєктів транспортної інфраструктури</t>
  </si>
  <si>
    <t>3718880</t>
  </si>
  <si>
    <t>Виконання гарантійних зобов'язань за позичальників, що отримали кредити під місцеві гарантії</t>
  </si>
  <si>
    <t>3718881</t>
  </si>
  <si>
    <t>Надання коштів для забезпечення гарантійних зобов'язань за позичальників, що отримали кредити під місцеві гарантії</t>
  </si>
  <si>
    <t>3718882</t>
  </si>
  <si>
    <t>Повернення коштів, наданих для виконання гарантійних зобов'язань за позичальників, що отримали кредити під місцеві гарантії</t>
  </si>
  <si>
    <t>Х</t>
  </si>
  <si>
    <t>Член редакційної комісії</t>
  </si>
  <si>
    <t>Додаток 4</t>
  </si>
  <si>
    <t>2700000</t>
  </si>
  <si>
    <t>Департамент економічного розвитку</t>
  </si>
  <si>
    <t>2710000</t>
  </si>
  <si>
    <t>2717610</t>
  </si>
  <si>
    <t>7610</t>
  </si>
  <si>
    <t>0411</t>
  </si>
  <si>
    <t>Сприяння розвитку малого та середнього підприємництва</t>
  </si>
  <si>
    <t xml:space="preserve"> - Програма сприяння розвитку підприємництва у м. Львові </t>
  </si>
  <si>
    <t>2719770</t>
  </si>
  <si>
    <t>9770</t>
  </si>
  <si>
    <t>Інші субвенції з місцевого бюджету</t>
  </si>
  <si>
    <t xml:space="preserve">у тому числі субвенція обласному бюджету Львівської області </t>
  </si>
  <si>
    <t>2200000</t>
  </si>
  <si>
    <t>Управління безпеки міста</t>
  </si>
  <si>
    <t>2210000</t>
  </si>
  <si>
    <t>2210160</t>
  </si>
  <si>
    <t>0160</t>
  </si>
  <si>
    <t>0111</t>
  </si>
  <si>
    <t>Керівництво і управління у сфері забезпечення безпеки міста</t>
  </si>
  <si>
    <t>2217670</t>
  </si>
  <si>
    <t>2218230</t>
  </si>
  <si>
    <t>8230</t>
  </si>
  <si>
    <t>0380</t>
  </si>
  <si>
    <t>Інші заходи громадського порядку та безпеки</t>
  </si>
  <si>
    <t>1200000</t>
  </si>
  <si>
    <t>Департамент житлового господарства та інфраструктури</t>
  </si>
  <si>
    <t>1210000</t>
  </si>
  <si>
    <t>1210160</t>
  </si>
  <si>
    <t>Керівництво і управління у сфері житлово-комунального господарства</t>
  </si>
  <si>
    <t xml:space="preserve"> - Придбання обладнання та предметів довгострокового користування </t>
  </si>
  <si>
    <t>1900000</t>
  </si>
  <si>
    <t>Управління транспорту</t>
  </si>
  <si>
    <t>1910000</t>
  </si>
  <si>
    <t>1910160</t>
  </si>
  <si>
    <t>Керівництво і управління у сфері транспортного господарства</t>
  </si>
  <si>
    <t>1913030</t>
  </si>
  <si>
    <t>3030</t>
  </si>
  <si>
    <t>Надання пільг з оплати послуг зв'язку,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</si>
  <si>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1913033</t>
  </si>
  <si>
    <t>3033</t>
  </si>
  <si>
    <t>1070</t>
  </si>
  <si>
    <t>Компенсаційні виплати на пільговий проїзд автомобільним транспортом окремим категоріям громадян</t>
  </si>
  <si>
    <t>1913036</t>
  </si>
  <si>
    <t>3036</t>
  </si>
  <si>
    <t>Компенсаційні виплати на пільговий проїзд електротранспортом окремим категоріям громадян</t>
  </si>
  <si>
    <t>1917670</t>
  </si>
  <si>
    <t>1900160</t>
  </si>
  <si>
    <t>Департамент міської мобільності та вуличної інфраструктури</t>
  </si>
  <si>
    <t>Керівництво і управління у сфері міської мобільності та вуличної інфраструктури</t>
  </si>
  <si>
    <t>1918230</t>
  </si>
  <si>
    <t>1917440</t>
  </si>
  <si>
    <t>7440</t>
  </si>
  <si>
    <t>1917442</t>
  </si>
  <si>
    <t>7442</t>
  </si>
  <si>
    <t>Утримання та розвиток інших об’єктів транспортної інфраструктури</t>
  </si>
  <si>
    <t>2000160</t>
  </si>
  <si>
    <t>Управління інформаційних технологій</t>
  </si>
  <si>
    <t>2010160</t>
  </si>
  <si>
    <t>Управління  інформаційних технологій</t>
  </si>
  <si>
    <t>Керівництво і управління у сфері інформатизації та електронного урядування</t>
  </si>
  <si>
    <t>2000000</t>
  </si>
  <si>
    <t>Департамент розвитку</t>
  </si>
  <si>
    <t>Керівництво і управління у сфері інформатизації та аналітичного забезпечення</t>
  </si>
  <si>
    <t>1400000</t>
  </si>
  <si>
    <t>Управління з питань поводження з відходами</t>
  </si>
  <si>
    <t>1410000</t>
  </si>
  <si>
    <t>1416010</t>
  </si>
  <si>
    <t>1416014</t>
  </si>
  <si>
    <t>1419770</t>
  </si>
  <si>
    <t xml:space="preserve"> - Програма відшкодування додаткових витрат на вивезення твердих побутових відходів</t>
  </si>
  <si>
    <t>Департамент гуманітарної політики</t>
  </si>
  <si>
    <t>0211090</t>
  </si>
  <si>
    <t>1090</t>
  </si>
  <si>
    <t>Підготовка кадрів закладами професійної (професійно-технічної) освіти та іншими закладами освіти</t>
  </si>
  <si>
    <t>0211091</t>
  </si>
  <si>
    <t>1091</t>
  </si>
  <si>
    <t>0930</t>
  </si>
  <si>
    <t>Підготовка кадрів закладами професійної (професійно-технічної) освіти та іншими закладами освіти за рахунок коштів місцевого бюджету</t>
  </si>
  <si>
    <t>0900000</t>
  </si>
  <si>
    <t>Управління "Служба у справах дітей"</t>
  </si>
  <si>
    <t>0910000</t>
  </si>
  <si>
    <t>0911024</t>
  </si>
  <si>
    <t>1024</t>
  </si>
  <si>
    <t>Забезпечення належних умов для виховання та розвитку дітей-сиріт і дітей, позбавлених батьківського піклування, в дитячих будинках</t>
  </si>
  <si>
    <t xml:space="preserve"> - Придбання предметів довгостроковго користування для ДБСТ</t>
  </si>
  <si>
    <t xml:space="preserve"> - Міська програма з профілактики, діагностики та лікування коронавірусної інфекції COVID-19 у закладах охорони здоров'я Львівської міської ради на 2020-2021 роки </t>
  </si>
  <si>
    <t>0702151</t>
  </si>
  <si>
    <t>2151</t>
  </si>
  <si>
    <t>Забезпечення діяльності інших закладів у сфері охорони здоров’я</t>
  </si>
  <si>
    <t xml:space="preserve"> - Програма організації підтримки та реалізації стратегічного управлінння з питань громадського здоров'я та інформаційно-аналітичного забезпечення галузі охорони здоров'я м.Львова на 2020-2022 роки</t>
  </si>
  <si>
    <t xml:space="preserve"> - видатки на виконання програм, затверджених міською радою</t>
  </si>
  <si>
    <t>0611070</t>
  </si>
  <si>
    <t>0960</t>
  </si>
  <si>
    <t>Надання позашкільної освіти  закладами позашкільної освіти, заходи із позашкільної роботи з дітьми</t>
  </si>
  <si>
    <t>0611140</t>
  </si>
  <si>
    <t>1140</t>
  </si>
  <si>
    <t>Інші програми, заклади та заходи у сфері освіти</t>
  </si>
  <si>
    <t>0611142</t>
  </si>
  <si>
    <t>1142</t>
  </si>
  <si>
    <t>0990</t>
  </si>
  <si>
    <t>Інші програми та заходи у сфері освіти</t>
  </si>
  <si>
    <t xml:space="preserve"> - Програма "Львів науковий" </t>
  </si>
  <si>
    <t xml:space="preserve"> - Придбання обладнання та предметів довгострокового користування для Львівської середньої загальноосвітньої школи І-ІІІ ступенів № 44 імені Тараса Шевченка в рамках реалізації Програми "Львів науковий"</t>
  </si>
  <si>
    <t>0611150</t>
  </si>
  <si>
    <t>1150</t>
  </si>
  <si>
    <t>Забезпечення діяльності інклюзивно-ресурсних центрів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</si>
  <si>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</si>
  <si>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</si>
  <si>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</si>
  <si>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0611160</t>
  </si>
  <si>
    <t>1160</t>
  </si>
  <si>
    <t>Забезпечення діяльності центрів професійного розвитку педагогічних працівників</t>
  </si>
  <si>
    <t>у тому числі за рахунок субвенції для оснащення навчальних кабінетів "Захист України"</t>
  </si>
  <si>
    <t xml:space="preserve"> - Придбання обладнання та предметів довгострокового користування для ліцею № 66 на вул. Науковій, 92 </t>
  </si>
  <si>
    <t xml:space="preserve"> - субвенція з обласного бюджету Львівської області на реалізацію Комплексної програми регіонального розвитку Львівщини на 2021-2025 роки</t>
  </si>
  <si>
    <t>Субвенція з місцевого бюджету на виплату грошової компенсації за належні для отримання жилі приміщення для сімей осіб, визначених у абзаці чотирнадцятому пункту 1 статті 10 Закону України "Про статус ветеранів війни, гарантії їх соціального захисту", для осіб з інвалідністю I - II групи, які стали особами з інвалідністю внаслідок поранень, каліцтва, контузії чи інших ушкоджень здоров'я, одержаних під час участі у Революції Гідності, визначених пунктом 10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</si>
  <si>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 xml:space="preserve">Від органів державного управління  </t>
  </si>
  <si>
    <t>Субвенції з державного бюджету місцевим бюджетам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</si>
  <si>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</si>
  <si>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у тому числі за рахунок субвенції з обласного бюджету Львівської області на реалізацію Комплексної програми регіонального розвитку Львівщини на 2021-2025 роки</t>
  </si>
  <si>
    <t>у тому числі субвенція з державного бюджету місцевим бюджетам на здійснення заходів щодо соціально-економічного розвитку окремих територій</t>
  </si>
  <si>
    <t>у тому числі за рахунок субвенції з обласного бюджету Львівської області на виплату грошової компенсації за належні для отримання жилі приміщення для сімей осіб, визначених у абзаці чотирнадцятому пункту 1 статті 10 Закону України "Про статус ветеранів війни, гарантії їх соціального захисту", для осіб з інвалідністю I - II групи, які стали особами з інвалідністю внаслідок поранень, каліцтва, контузії чи інших ушкоджень здоров'я, одержаних під час участі у Революції Гідності, визначених пунктом 10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</si>
  <si>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Виконавчий комітет Львівської міської ради</t>
  </si>
  <si>
    <t>0210160</t>
  </si>
  <si>
    <t>Керівництво і управління у сфері забезпечення діяльності виконавчих органів Львівської міської ради</t>
  </si>
  <si>
    <t>у тому числі видатки, пов'язані з утворенням Львівської міської територіальної громади</t>
  </si>
  <si>
    <t>0710160</t>
  </si>
  <si>
    <t>Керівництво і управління у сфері охорони здоров'я</t>
  </si>
  <si>
    <t xml:space="preserve"> - Придбання обладнання та предметів довгострокового користування</t>
  </si>
  <si>
    <t>3400000</t>
  </si>
  <si>
    <t>Управління адміністрування послуг</t>
  </si>
  <si>
    <t>3410000</t>
  </si>
  <si>
    <t>3410160</t>
  </si>
  <si>
    <t>Керівництво і управління у сфері адміністрування послуг</t>
  </si>
  <si>
    <t>4100000</t>
  </si>
  <si>
    <t>Галицька районна адміністрація</t>
  </si>
  <si>
    <t>4110000</t>
  </si>
  <si>
    <t>4116090</t>
  </si>
  <si>
    <t>6090</t>
  </si>
  <si>
    <t>0640</t>
  </si>
  <si>
    <t>Інша діяльність у сфері житлово-комунального господарства</t>
  </si>
  <si>
    <t xml:space="preserve"> - на виконання рішень судів</t>
  </si>
  <si>
    <t>0617360</t>
  </si>
  <si>
    <t>7360</t>
  </si>
  <si>
    <t>Виконання інвестиційних проектів</t>
  </si>
  <si>
    <t>0617363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</si>
  <si>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</si>
  <si>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</si>
  <si>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у тому числі за рахунок субвенції з державного бюджету місцевим бюджетам на здійснення заходів щодо соціально-економічного розвитку окремих територій</t>
  </si>
  <si>
    <t xml:space="preserve"> - Капітальний ремонт спортзалу Ліцею № 8 Львівської міської ради</t>
  </si>
  <si>
    <t>0712010</t>
  </si>
  <si>
    <t>2010</t>
  </si>
  <si>
    <t>0731</t>
  </si>
  <si>
    <t>Багатопрофільна стаціонарна медична допомога населенню</t>
  </si>
  <si>
    <t>0717360</t>
  </si>
  <si>
    <t>0717363</t>
  </si>
  <si>
    <t>0813220</t>
  </si>
  <si>
    <t>3220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</si>
  <si>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</si>
  <si>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0813224</t>
  </si>
  <si>
    <t>3224</t>
  </si>
  <si>
    <t>1060</t>
  </si>
  <si>
    <t>Грошова компенсація за належні для отримання жилі приміщення для сімей осіб, визначених у абзаці чотирнадцятому пункту 1 статті 10 Закону України "Про статус ветеранів війни, гарантії їх соціального захисту", для осіб з інвалідністю I-II групи, які стали особами з інвалідністю внаслідок поранень, каліцтва, контузії чи інших ушкоджень здоров'я, одержаних під час участі у Революції Гідності, визначених пунктом 10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</si>
  <si>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1100000</t>
  </si>
  <si>
    <t>Управління спорту</t>
  </si>
  <si>
    <t>1110000</t>
  </si>
  <si>
    <t>1117360</t>
  </si>
  <si>
    <t>1117368</t>
  </si>
  <si>
    <t>7368</t>
  </si>
  <si>
    <t>Виконання інвестиційних проектів за рахунок субвенцій з інших бюджетів</t>
  </si>
  <si>
    <t>1217440</t>
  </si>
  <si>
    <t>1217442</t>
  </si>
  <si>
    <t>1115030</t>
  </si>
  <si>
    <t>5030</t>
  </si>
  <si>
    <t>Розвиток дитячо-юнацького та резервного спорту</t>
  </si>
  <si>
    <t>1115031</t>
  </si>
  <si>
    <t>5031</t>
  </si>
  <si>
    <t>0810</t>
  </si>
  <si>
    <t>Утримання та навчально-тренувальна робота комунальних дитячо-юнацьких спортивних шкіл</t>
  </si>
  <si>
    <t>0000</t>
  </si>
  <si>
    <t>Управління молодіжної політики</t>
  </si>
  <si>
    <t>1113130</t>
  </si>
  <si>
    <t>3130</t>
  </si>
  <si>
    <t>Реалізація державної політики у молодіжній сфері</t>
  </si>
  <si>
    <t>1113132</t>
  </si>
  <si>
    <t>3132</t>
  </si>
  <si>
    <t>1040</t>
  </si>
  <si>
    <t>Утримання клубів для підлітків за місцем проживання</t>
  </si>
  <si>
    <t>0813100</t>
  </si>
  <si>
    <t>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</si>
  <si>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</si>
  <si>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</si>
  <si>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</si>
  <si>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</si>
  <si>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0813120</t>
  </si>
  <si>
    <t>3120</t>
  </si>
  <si>
    <t>Здійснення соціальної роботи з вразливими категоріями населення</t>
  </si>
  <si>
    <t>0813121</t>
  </si>
  <si>
    <t>3121</t>
  </si>
  <si>
    <t>Утримання та забезпечення діяльності центрів соціальних служб</t>
  </si>
  <si>
    <t>0813240</t>
  </si>
  <si>
    <t>3240</t>
  </si>
  <si>
    <t>Інші  заклади та заходи</t>
  </si>
  <si>
    <t>0813241</t>
  </si>
  <si>
    <t>3241</t>
  </si>
  <si>
    <t>Забезпечення діяльності інших закладів у сфері соціального захисту і соціального забезпечення</t>
  </si>
  <si>
    <t>1011080</t>
  </si>
  <si>
    <t>1080</t>
  </si>
  <si>
    <t>Надання спеціальної освіти мистецькими школами</t>
  </si>
  <si>
    <t>1014010</t>
  </si>
  <si>
    <t>4010</t>
  </si>
  <si>
    <t>0821</t>
  </si>
  <si>
    <t>Фінансова підтримка театрів</t>
  </si>
  <si>
    <t>1014020</t>
  </si>
  <si>
    <t>4020</t>
  </si>
  <si>
    <t>0822</t>
  </si>
  <si>
    <t>Фінансова підтримка філармоній, художніх і музичних колективів, ансамблів, концертних та циркових організацій</t>
  </si>
  <si>
    <t>1014030</t>
  </si>
  <si>
    <t>4030</t>
  </si>
  <si>
    <t>0824</t>
  </si>
  <si>
    <t>Забезпечення діяльності бібліотек</t>
  </si>
  <si>
    <t>1014060</t>
  </si>
  <si>
    <t>4060</t>
  </si>
  <si>
    <t>0828</t>
  </si>
  <si>
    <t>Забезпечення діяльності палаців і будинків культури, клубів центрів дозвілля та інших клубних закладів</t>
  </si>
  <si>
    <t>0712030</t>
  </si>
  <si>
    <t>2030</t>
  </si>
  <si>
    <t>0733</t>
  </si>
  <si>
    <t>Лікарсько-акушерська допомога  вагітним, породіллям та новонародженим</t>
  </si>
  <si>
    <t>0712080</t>
  </si>
  <si>
    <t>2080</t>
  </si>
  <si>
    <t>0721</t>
  </si>
  <si>
    <t>Амбулаторно-поліклінічна допомога населенню, крім первинної медичної допомоги</t>
  </si>
  <si>
    <t>0911020</t>
  </si>
  <si>
    <t>у тому числі за рахунок субвенції з обласного бюджету Львівської області на виплату грошової компенсації за належні для отримання жилі приміщення за рахунок відповідної субвенції з державного бюджету</t>
  </si>
  <si>
    <t xml:space="preserve"> - Придбання медичного обладнання: (Наркозна станція, Мультипараметричний газовий аналізатор (N2O, CO2, AA1 та AA2 з автоматичною ідентифікацією та парамагнітний датчик O2); Монітор пацієнта Q5. Стандартна комплектація: 12,1 дюймовий TFT дисплей, 3/5 ЕКГ відведень, виміри НІАТ, SPO2, PR, PESP, 2- температурних датчика, захист від дефібрилятора. Швидкоз'ємний модуль для виміру капнометрії СО2) для КНП “Клінічна лікарня швидкої медичної допомоги м. Львова”</t>
  </si>
  <si>
    <t>Маркіян ЛОПАЧАК</t>
  </si>
  <si>
    <t>Олег ІЩУК</t>
  </si>
  <si>
    <t>Ліліана РИМАР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</si>
</sst>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_-* #,##0.00_р_._-;\-* #,##0.00_р_._-;_-* &quot;-&quot;??_р_._-;_-@_-"/>
    <numFmt numFmtId="165" formatCode="0.0"/>
    <numFmt numFmtId="166" formatCode="_-* #,##0.00\ _г_р_н_._-;\-* #,##0.00\ _г_р_н_._-;_-* &quot;-&quot;??\ _г_р_н_._-;_-@_-"/>
    <numFmt numFmtId="167" formatCode="#,##0.000"/>
    <numFmt numFmtId="168" formatCode="#,##0.0"/>
    <numFmt numFmtId="169" formatCode="* _-#,##0&quot;р.&quot;;* \-#,##0&quot;р.&quot;;* _-&quot;-&quot;&quot;р.&quot;;@"/>
  </numFmts>
  <fonts count="41" x14ac:knownFonts="1">
    <font>
      <sz val="10"/>
      <name val="Times New Roman"/>
      <charset val="204"/>
    </font>
    <font>
      <sz val="10"/>
      <name val="Times New Roman"/>
      <family val="1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Courier New"/>
      <family val="3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3"/>
      <name val="Arial"/>
      <family val="2"/>
      <charset val="204"/>
    </font>
    <font>
      <sz val="16"/>
      <name val="Arial"/>
      <family val="2"/>
      <charset val="204"/>
    </font>
    <font>
      <b/>
      <sz val="16"/>
      <name val="Arial"/>
      <family val="2"/>
      <charset val="204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11"/>
      <name val="Arial"/>
      <family val="2"/>
      <charset val="204"/>
    </font>
    <font>
      <sz val="9"/>
      <name val="Arial"/>
      <family val="2"/>
      <charset val="204"/>
    </font>
    <font>
      <b/>
      <sz val="13"/>
      <name val="Arial"/>
      <family val="2"/>
      <charset val="204"/>
    </font>
    <font>
      <sz val="14"/>
      <name val="Arial"/>
      <family val="2"/>
      <charset val="204"/>
    </font>
    <font>
      <sz val="16"/>
      <name val="Svoboda"/>
      <family val="2"/>
    </font>
    <font>
      <i/>
      <sz val="16"/>
      <name val="Svoboda"/>
      <family val="2"/>
    </font>
    <font>
      <sz val="18"/>
      <name val="Arial"/>
      <family val="2"/>
      <charset val="204"/>
    </font>
    <font>
      <b/>
      <sz val="18"/>
      <name val="Arial"/>
      <family val="2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i/>
      <sz val="12"/>
      <name val="Arial"/>
      <family val="2"/>
      <charset val="204"/>
    </font>
    <font>
      <i/>
      <sz val="13"/>
      <name val="Arial"/>
      <family val="2"/>
      <charset val="204"/>
    </font>
    <font>
      <i/>
      <sz val="10"/>
      <name val="Arial"/>
      <family val="2"/>
      <charset val="204"/>
    </font>
    <font>
      <b/>
      <sz val="10"/>
      <name val="Arial"/>
      <family val="2"/>
      <charset val="204"/>
    </font>
    <font>
      <sz val="15"/>
      <name val="Arial"/>
      <family val="2"/>
      <charset val="204"/>
    </font>
    <font>
      <b/>
      <sz val="15"/>
      <name val="Arial"/>
      <family val="2"/>
      <charset val="204"/>
    </font>
    <font>
      <i/>
      <sz val="15"/>
      <name val="Arial"/>
      <family val="2"/>
      <charset val="204"/>
    </font>
    <font>
      <i/>
      <sz val="14"/>
      <name val="Arial"/>
      <family val="2"/>
      <charset val="204"/>
    </font>
    <font>
      <i/>
      <sz val="16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3"/>
      <name val="Arial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64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1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2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11" fillId="0" borderId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Alignment="0" applyProtection="0"/>
    <xf numFmtId="0" fontId="3" fillId="22" borderId="2" applyNumberFormat="0" applyAlignment="0" applyProtection="0"/>
    <xf numFmtId="0" fontId="8" fillId="22" borderId="1" applyNumberForma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3" applyNumberFormat="0" applyFill="0" applyAlignment="0" applyProtection="0"/>
    <xf numFmtId="0" fontId="9" fillId="13" borderId="0" applyNumberFormat="0" applyBorder="0" applyAlignment="0" applyProtection="0"/>
    <xf numFmtId="0" fontId="7" fillId="0" borderId="0"/>
    <xf numFmtId="0" fontId="11" fillId="0" borderId="0"/>
    <xf numFmtId="0" fontId="2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7" fillId="10" borderId="4" applyNumberFormat="0" applyFont="0" applyAlignment="0" applyProtection="0"/>
    <xf numFmtId="0" fontId="10" fillId="0" borderId="0"/>
    <xf numFmtId="0" fontId="1" fillId="0" borderId="0"/>
    <xf numFmtId="0" fontId="1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3" fillId="0" borderId="0" applyFont="0" applyFill="0" applyBorder="0" applyAlignment="0" applyProtection="0"/>
  </cellStyleXfs>
  <cellXfs count="389">
    <xf numFmtId="0" fontId="0" fillId="0" borderId="0" xfId="0"/>
    <xf numFmtId="0" fontId="14" fillId="0" borderId="0" xfId="0" applyNumberFormat="1" applyFont="1" applyFill="1" applyAlignment="1" applyProtection="1"/>
    <xf numFmtId="0" fontId="13" fillId="0" borderId="6" xfId="0" applyNumberFormat="1" applyFont="1" applyFill="1" applyBorder="1" applyAlignment="1" applyProtection="1">
      <alignment horizontal="center" vertical="center"/>
    </xf>
    <xf numFmtId="0" fontId="13" fillId="0" borderId="0" xfId="0" applyFont="1" applyFill="1"/>
    <xf numFmtId="0" fontId="15" fillId="0" borderId="0" xfId="0" applyFont="1" applyFill="1"/>
    <xf numFmtId="0" fontId="14" fillId="0" borderId="0" xfId="0" applyFont="1" applyFill="1"/>
    <xf numFmtId="0" fontId="20" fillId="0" borderId="0" xfId="0" applyNumberFormat="1" applyFont="1" applyFill="1" applyAlignment="1" applyProtection="1"/>
    <xf numFmtId="0" fontId="20" fillId="0" borderId="0" xfId="0" applyFont="1" applyFill="1"/>
    <xf numFmtId="0" fontId="16" fillId="0" borderId="0" xfId="0" applyNumberFormat="1" applyFont="1" applyFill="1" applyBorder="1" applyAlignment="1" applyProtection="1">
      <alignment horizontal="center"/>
    </xf>
    <xf numFmtId="0" fontId="14" fillId="0" borderId="6" xfId="0" applyNumberFormat="1" applyFont="1" applyFill="1" applyBorder="1" applyAlignment="1" applyProtection="1">
      <alignment horizontal="center"/>
    </xf>
    <xf numFmtId="0" fontId="14" fillId="0" borderId="0" xfId="0" applyNumberFormat="1" applyFont="1" applyFill="1" applyAlignment="1" applyProtection="1">
      <alignment horizontal="center" vertical="top"/>
    </xf>
    <xf numFmtId="0" fontId="21" fillId="0" borderId="0" xfId="0" applyNumberFormat="1" applyFont="1" applyFill="1" applyAlignment="1" applyProtection="1"/>
    <xf numFmtId="0" fontId="21" fillId="0" borderId="0" xfId="0" applyFont="1" applyFill="1"/>
    <xf numFmtId="0" fontId="13" fillId="0" borderId="0" xfId="0" applyNumberFormat="1" applyFont="1" applyFill="1" applyAlignment="1" applyProtection="1"/>
    <xf numFmtId="0" fontId="22" fillId="0" borderId="5" xfId="0" applyFont="1" applyFill="1" applyBorder="1" applyAlignment="1">
      <alignment horizontal="center" wrapText="1"/>
    </xf>
    <xf numFmtId="1" fontId="22" fillId="0" borderId="5" xfId="0" applyNumberFormat="1" applyFont="1" applyFill="1" applyBorder="1" applyAlignment="1">
      <alignment horizontal="center" vertical="top" wrapText="1"/>
    </xf>
    <xf numFmtId="165" fontId="22" fillId="0" borderId="5" xfId="0" applyNumberFormat="1" applyFont="1" applyFill="1" applyBorder="1" applyAlignment="1">
      <alignment horizontal="right" vertical="top"/>
    </xf>
    <xf numFmtId="165" fontId="22" fillId="0" borderId="5" xfId="0" applyNumberFormat="1" applyFont="1" applyFill="1" applyBorder="1" applyAlignment="1">
      <alignment horizontal="right" vertical="top" wrapText="1"/>
    </xf>
    <xf numFmtId="0" fontId="22" fillId="0" borderId="5" xfId="0" applyFont="1" applyFill="1" applyBorder="1" applyAlignment="1">
      <alignment horizontal="center" vertical="top" wrapText="1"/>
    </xf>
    <xf numFmtId="1" fontId="22" fillId="0" borderId="5" xfId="0" applyNumberFormat="1" applyFont="1" applyFill="1" applyBorder="1" applyAlignment="1">
      <alignment horizontal="left" vertical="top" wrapText="1"/>
    </xf>
    <xf numFmtId="3" fontId="22" fillId="0" borderId="5" xfId="0" applyNumberFormat="1" applyFont="1" applyFill="1" applyBorder="1" applyAlignment="1">
      <alignment horizontal="center" vertical="top"/>
    </xf>
    <xf numFmtId="0" fontId="15" fillId="0" borderId="0" xfId="0" applyFont="1" applyFill="1" applyAlignment="1">
      <alignment vertical="top"/>
    </xf>
    <xf numFmtId="165" fontId="22" fillId="0" borderId="5" xfId="0" applyNumberFormat="1" applyFont="1" applyFill="1" applyBorder="1" applyAlignment="1">
      <alignment horizontal="left" vertical="top" wrapText="1"/>
    </xf>
    <xf numFmtId="0" fontId="22" fillId="0" borderId="0" xfId="0" applyFont="1" applyFill="1" applyAlignment="1">
      <alignment vertical="top"/>
    </xf>
    <xf numFmtId="0" fontId="15" fillId="0" borderId="5" xfId="0" applyFont="1" applyFill="1" applyBorder="1" applyAlignment="1">
      <alignment horizontal="center" vertical="top" wrapText="1"/>
    </xf>
    <xf numFmtId="0" fontId="15" fillId="0" borderId="7" xfId="0" applyFont="1" applyFill="1" applyBorder="1" applyAlignment="1">
      <alignment vertical="top" wrapText="1"/>
    </xf>
    <xf numFmtId="3" fontId="15" fillId="0" borderId="5" xfId="0" applyNumberFormat="1" applyFont="1" applyFill="1" applyBorder="1" applyAlignment="1">
      <alignment horizontal="center" vertical="top"/>
    </xf>
    <xf numFmtId="0" fontId="15" fillId="0" borderId="0" xfId="0" applyNumberFormat="1" applyFont="1" applyFill="1" applyAlignment="1" applyProtection="1">
      <alignment vertical="top"/>
    </xf>
    <xf numFmtId="1" fontId="22" fillId="0" borderId="5" xfId="0" applyNumberFormat="1" applyFont="1" applyFill="1" applyBorder="1" applyAlignment="1" applyProtection="1">
      <alignment horizontal="center" vertical="top"/>
    </xf>
    <xf numFmtId="165" fontId="22" fillId="0" borderId="5" xfId="0" applyNumberFormat="1" applyFont="1" applyFill="1" applyBorder="1" applyAlignment="1">
      <alignment horizontal="center" vertical="top" wrapText="1"/>
    </xf>
    <xf numFmtId="0" fontId="15" fillId="0" borderId="0" xfId="0" applyFont="1" applyFill="1" applyAlignment="1" applyProtection="1">
      <alignment vertical="top"/>
    </xf>
    <xf numFmtId="0" fontId="22" fillId="0" borderId="5" xfId="0" applyNumberFormat="1" applyFont="1" applyFill="1" applyBorder="1" applyAlignment="1" applyProtection="1">
      <alignment vertical="top" wrapText="1"/>
    </xf>
    <xf numFmtId="0" fontId="22" fillId="0" borderId="5" xfId="0" applyNumberFormat="1" applyFont="1" applyFill="1" applyBorder="1" applyAlignment="1" applyProtection="1">
      <alignment horizontal="center" vertical="top"/>
    </xf>
    <xf numFmtId="0" fontId="22" fillId="0" borderId="0" xfId="0" applyNumberFormat="1" applyFont="1" applyFill="1" applyAlignment="1" applyProtection="1">
      <alignment vertical="top"/>
    </xf>
    <xf numFmtId="0" fontId="15" fillId="0" borderId="6" xfId="0" applyFont="1" applyFill="1" applyBorder="1" applyAlignment="1">
      <alignment vertical="top" wrapText="1"/>
    </xf>
    <xf numFmtId="0" fontId="22" fillId="0" borderId="5" xfId="0" applyFont="1" applyFill="1" applyBorder="1" applyAlignment="1">
      <alignment horizontal="center" vertical="top"/>
    </xf>
    <xf numFmtId="4" fontId="22" fillId="0" borderId="0" xfId="0" applyNumberFormat="1" applyFont="1" applyFill="1" applyAlignment="1">
      <alignment vertical="top"/>
    </xf>
    <xf numFmtId="0" fontId="22" fillId="0" borderId="5" xfId="0" applyNumberFormat="1" applyFont="1" applyFill="1" applyBorder="1" applyAlignment="1" applyProtection="1">
      <alignment horizontal="left" vertical="top"/>
    </xf>
    <xf numFmtId="0" fontId="23" fillId="0" borderId="0" xfId="0" applyFont="1" applyFill="1"/>
    <xf numFmtId="0" fontId="16" fillId="0" borderId="0" xfId="0" applyFont="1" applyFill="1"/>
    <xf numFmtId="1" fontId="16" fillId="0" borderId="0" xfId="0" applyNumberFormat="1" applyFont="1" applyFill="1" applyBorder="1" applyAlignment="1">
      <alignment horizontal="right"/>
    </xf>
    <xf numFmtId="1" fontId="16" fillId="0" borderId="0" xfId="0" applyNumberFormat="1" applyFont="1" applyFill="1" applyAlignment="1"/>
    <xf numFmtId="0" fontId="16" fillId="0" borderId="0" xfId="0" applyFont="1" applyFill="1" applyAlignment="1"/>
    <xf numFmtId="1" fontId="16" fillId="0" borderId="0" xfId="0" applyNumberFormat="1" applyFont="1" applyFill="1" applyBorder="1" applyAlignment="1">
      <alignment horizontal="right" vertical="top"/>
    </xf>
    <xf numFmtId="4" fontId="16" fillId="0" borderId="0" xfId="0" applyNumberFormat="1" applyFont="1" applyFill="1" applyAlignment="1">
      <alignment horizontal="right" vertical="top"/>
    </xf>
    <xf numFmtId="4" fontId="16" fillId="0" borderId="0" xfId="0" applyNumberFormat="1" applyFont="1" applyFill="1" applyBorder="1" applyAlignment="1">
      <alignment horizontal="right" vertical="top"/>
    </xf>
    <xf numFmtId="0" fontId="16" fillId="0" borderId="0" xfId="0" applyFont="1" applyFill="1" applyAlignment="1">
      <alignment horizontal="right"/>
    </xf>
    <xf numFmtId="1" fontId="25" fillId="0" borderId="0" xfId="0" applyNumberFormat="1" applyFont="1" applyFill="1" applyAlignment="1"/>
    <xf numFmtId="0" fontId="24" fillId="0" borderId="0" xfId="0" applyFont="1" applyFill="1"/>
    <xf numFmtId="0" fontId="24" fillId="0" borderId="0" xfId="0" applyFont="1" applyFill="1" applyAlignment="1"/>
    <xf numFmtId="1" fontId="24" fillId="0" borderId="0" xfId="0" applyNumberFormat="1" applyFont="1" applyFill="1" applyAlignment="1">
      <alignment vertical="top"/>
    </xf>
    <xf numFmtId="4" fontId="24" fillId="0" borderId="0" xfId="0" applyNumberFormat="1" applyFont="1" applyFill="1" applyAlignment="1">
      <alignment vertical="top"/>
    </xf>
    <xf numFmtId="4" fontId="24" fillId="0" borderId="0" xfId="0" applyNumberFormat="1" applyFont="1" applyFill="1" applyBorder="1" applyAlignment="1">
      <alignment vertical="top"/>
    </xf>
    <xf numFmtId="0" fontId="1" fillId="0" borderId="0" xfId="0" applyFont="1"/>
    <xf numFmtId="3" fontId="1" fillId="0" borderId="0" xfId="0" applyNumberFormat="1" applyFont="1"/>
    <xf numFmtId="0" fontId="16" fillId="0" borderId="0" xfId="0" applyNumberFormat="1" applyFont="1" applyFill="1" applyAlignment="1" applyProtection="1"/>
    <xf numFmtId="0" fontId="16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3" fillId="0" borderId="0" xfId="0" applyFont="1" applyFill="1" applyAlignment="1">
      <alignment horizontal="left" vertical="center"/>
    </xf>
    <xf numFmtId="0" fontId="23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vertical="center"/>
    </xf>
    <xf numFmtId="164" fontId="16" fillId="0" borderId="0" xfId="0" applyNumberFormat="1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left"/>
    </xf>
    <xf numFmtId="1" fontId="24" fillId="0" borderId="0" xfId="0" applyNumberFormat="1" applyFont="1" applyFill="1" applyAlignment="1"/>
    <xf numFmtId="0" fontId="24" fillId="0" borderId="0" xfId="0" applyFont="1" applyFill="1" applyAlignment="1">
      <alignment horizontal="left" vertical="center"/>
    </xf>
    <xf numFmtId="0" fontId="26" fillId="0" borderId="0" xfId="0" applyNumberFormat="1" applyFont="1" applyFill="1" applyAlignment="1" applyProtection="1"/>
    <xf numFmtId="3" fontId="14" fillId="0" borderId="0" xfId="0" applyNumberFormat="1" applyFont="1" applyFill="1" applyBorder="1"/>
    <xf numFmtId="0" fontId="14" fillId="0" borderId="0" xfId="0" applyFont="1" applyFill="1" applyBorder="1"/>
    <xf numFmtId="0" fontId="26" fillId="0" borderId="0" xfId="0" applyFont="1" applyFill="1"/>
    <xf numFmtId="0" fontId="26" fillId="0" borderId="0" xfId="0" applyNumberFormat="1" applyFont="1" applyFill="1" applyAlignment="1" applyProtection="1">
      <alignment horizontal="left" vertical="top"/>
    </xf>
    <xf numFmtId="0" fontId="13" fillId="0" borderId="0" xfId="0" applyFont="1" applyFill="1" applyBorder="1"/>
    <xf numFmtId="0" fontId="14" fillId="0" borderId="0" xfId="0" applyNumberFormat="1" applyFont="1" applyFill="1" applyBorder="1" applyAlignment="1" applyProtection="1">
      <alignment horizontal="center"/>
    </xf>
    <xf numFmtId="0" fontId="17" fillId="0" borderId="0" xfId="0" applyNumberFormat="1" applyFont="1" applyFill="1" applyBorder="1" applyAlignment="1" applyProtection="1">
      <alignment horizontal="center" vertical="top" wrapText="1"/>
    </xf>
    <xf numFmtId="0" fontId="28" fillId="0" borderId="6" xfId="0" applyNumberFormat="1" applyFont="1" applyFill="1" applyBorder="1" applyAlignment="1" applyProtection="1">
      <alignment horizontal="center"/>
    </xf>
    <xf numFmtId="0" fontId="14" fillId="0" borderId="6" xfId="0" applyFont="1" applyFill="1" applyBorder="1" applyAlignment="1">
      <alignment horizontal="center"/>
    </xf>
    <xf numFmtId="0" fontId="28" fillId="0" borderId="6" xfId="0" applyNumberFormat="1" applyFont="1" applyFill="1" applyBorder="1" applyAlignment="1" applyProtection="1">
      <alignment horizontal="center" vertical="top"/>
    </xf>
    <xf numFmtId="0" fontId="28" fillId="0" borderId="0" xfId="0" applyNumberFormat="1" applyFont="1" applyFill="1" applyAlignment="1" applyProtection="1">
      <alignment horizontal="center"/>
    </xf>
    <xf numFmtId="0" fontId="13" fillId="0" borderId="5" xfId="0" applyNumberFormat="1" applyFont="1" applyFill="1" applyBorder="1" applyAlignment="1" applyProtection="1">
      <alignment horizontal="center" vertical="center" wrapText="1"/>
    </xf>
    <xf numFmtId="49" fontId="29" fillId="0" borderId="12" xfId="0" applyNumberFormat="1" applyFont="1" applyFill="1" applyBorder="1" applyAlignment="1">
      <alignment horizontal="center" vertical="top"/>
    </xf>
    <xf numFmtId="0" fontId="29" fillId="0" borderId="14" xfId="0" applyFont="1" applyFill="1" applyBorder="1" applyAlignment="1">
      <alignment horizontal="center" vertical="top" wrapText="1"/>
    </xf>
    <xf numFmtId="3" fontId="29" fillId="0" borderId="12" xfId="0" applyNumberFormat="1" applyFont="1" applyFill="1" applyBorder="1" applyAlignment="1" applyProtection="1">
      <alignment horizontal="center" vertical="center" wrapText="1"/>
    </xf>
    <xf numFmtId="0" fontId="29" fillId="0" borderId="14" xfId="0" applyFont="1" applyFill="1" applyBorder="1" applyAlignment="1">
      <alignment horizontal="left" vertical="top" wrapText="1"/>
    </xf>
    <xf numFmtId="3" fontId="13" fillId="0" borderId="12" xfId="0" applyNumberFormat="1" applyFont="1" applyFill="1" applyBorder="1" applyAlignment="1" applyProtection="1">
      <alignment horizontal="center" vertical="center" wrapText="1"/>
    </xf>
    <xf numFmtId="49" fontId="13" fillId="0" borderId="12" xfId="0" applyNumberFormat="1" applyFont="1" applyFill="1" applyBorder="1" applyAlignment="1">
      <alignment horizontal="center" vertical="top"/>
    </xf>
    <xf numFmtId="0" fontId="13" fillId="0" borderId="14" xfId="0" applyFont="1" applyFill="1" applyBorder="1" applyAlignment="1">
      <alignment vertical="top" wrapText="1"/>
    </xf>
    <xf numFmtId="3" fontId="13" fillId="0" borderId="12" xfId="0" applyNumberFormat="1" applyFont="1" applyFill="1" applyBorder="1" applyAlignment="1">
      <alignment horizontal="center" vertical="top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30" fillId="0" borderId="12" xfId="0" applyFont="1" applyFill="1" applyBorder="1" applyAlignment="1">
      <alignment horizontal="left" vertical="top" wrapText="1"/>
    </xf>
    <xf numFmtId="3" fontId="30" fillId="0" borderId="14" xfId="0" applyNumberFormat="1" applyFont="1" applyFill="1" applyBorder="1" applyAlignment="1">
      <alignment horizontal="center" vertical="justify"/>
    </xf>
    <xf numFmtId="3" fontId="30" fillId="0" borderId="12" xfId="0" applyNumberFormat="1" applyFont="1" applyFill="1" applyBorder="1" applyAlignment="1">
      <alignment horizontal="center" vertical="top"/>
    </xf>
    <xf numFmtId="3" fontId="15" fillId="0" borderId="0" xfId="0" applyNumberFormat="1" applyFont="1" applyFill="1" applyBorder="1"/>
    <xf numFmtId="0" fontId="15" fillId="0" borderId="0" xfId="0" applyFont="1" applyFill="1" applyBorder="1"/>
    <xf numFmtId="49" fontId="30" fillId="0" borderId="12" xfId="0" applyNumberFormat="1" applyFont="1" applyFill="1" applyBorder="1" applyAlignment="1">
      <alignment horizontal="center" vertical="top"/>
    </xf>
    <xf numFmtId="0" fontId="30" fillId="0" borderId="14" xfId="0" applyFont="1" applyFill="1" applyBorder="1" applyAlignment="1">
      <alignment vertical="top" wrapText="1"/>
    </xf>
    <xf numFmtId="3" fontId="31" fillId="0" borderId="0" xfId="0" applyNumberFormat="1" applyFont="1" applyFill="1" applyBorder="1"/>
    <xf numFmtId="0" fontId="31" fillId="0" borderId="0" xfId="0" applyFont="1" applyFill="1" applyBorder="1"/>
    <xf numFmtId="0" fontId="31" fillId="0" borderId="0" xfId="0" applyFont="1" applyFill="1"/>
    <xf numFmtId="3" fontId="32" fillId="0" borderId="0" xfId="0" applyNumberFormat="1" applyFont="1" applyFill="1" applyBorder="1"/>
    <xf numFmtId="0" fontId="32" fillId="0" borderId="0" xfId="0" applyFont="1" applyFill="1" applyBorder="1"/>
    <xf numFmtId="0" fontId="32" fillId="0" borderId="0" xfId="0" applyFont="1" applyFill="1"/>
    <xf numFmtId="49" fontId="30" fillId="0" borderId="15" xfId="0" applyNumberFormat="1" applyFont="1" applyFill="1" applyBorder="1" applyAlignment="1">
      <alignment horizontal="center" vertical="top"/>
    </xf>
    <xf numFmtId="0" fontId="30" fillId="0" borderId="12" xfId="0" applyFont="1" applyFill="1" applyBorder="1" applyAlignment="1">
      <alignment vertical="top"/>
    </xf>
    <xf numFmtId="0" fontId="13" fillId="0" borderId="14" xfId="0" applyFont="1" applyFill="1" applyBorder="1" applyAlignment="1">
      <alignment vertical="top"/>
    </xf>
    <xf numFmtId="3" fontId="29" fillId="0" borderId="12" xfId="0" applyNumberFormat="1" applyFont="1" applyFill="1" applyBorder="1" applyAlignment="1">
      <alignment horizontal="center" vertical="top"/>
    </xf>
    <xf numFmtId="49" fontId="29" fillId="0" borderId="5" xfId="0" applyNumberFormat="1" applyFont="1" applyFill="1" applyBorder="1" applyAlignment="1">
      <alignment horizontal="center" vertical="top"/>
    </xf>
    <xf numFmtId="0" fontId="29" fillId="0" borderId="11" xfId="0" applyFont="1" applyFill="1" applyBorder="1" applyAlignment="1">
      <alignment horizontal="left" vertical="top" wrapText="1"/>
    </xf>
    <xf numFmtId="49" fontId="29" fillId="0" borderId="0" xfId="0" applyNumberFormat="1" applyFont="1" applyFill="1" applyBorder="1" applyAlignment="1">
      <alignment horizontal="center" vertical="justify"/>
    </xf>
    <xf numFmtId="0" fontId="29" fillId="0" borderId="0" xfId="0" applyFont="1" applyFill="1" applyBorder="1" applyAlignment="1">
      <alignment horizontal="left" wrapText="1"/>
    </xf>
    <xf numFmtId="3" fontId="29" fillId="0" borderId="0" xfId="0" applyNumberFormat="1" applyFont="1" applyFill="1" applyBorder="1" applyAlignment="1">
      <alignment horizontal="right" vertical="top"/>
    </xf>
    <xf numFmtId="3" fontId="13" fillId="0" borderId="0" xfId="0" applyNumberFormat="1" applyFont="1" applyFill="1" applyBorder="1" applyAlignment="1">
      <alignment horizontal="right" vertical="top"/>
    </xf>
    <xf numFmtId="3" fontId="33" fillId="0" borderId="0" xfId="0" applyNumberFormat="1" applyFont="1" applyFill="1" applyBorder="1"/>
    <xf numFmtId="0" fontId="29" fillId="0" borderId="0" xfId="0" applyFont="1" applyFill="1" applyBorder="1" applyAlignment="1">
      <alignment horizontal="right"/>
    </xf>
    <xf numFmtId="0" fontId="29" fillId="0" borderId="0" xfId="0" applyFont="1" applyFill="1" applyBorder="1"/>
    <xf numFmtId="0" fontId="29" fillId="0" borderId="0" xfId="0" applyFont="1" applyFill="1"/>
    <xf numFmtId="0" fontId="34" fillId="0" borderId="0" xfId="0" applyFont="1" applyFill="1" applyAlignment="1">
      <alignment vertical="center"/>
    </xf>
    <xf numFmtId="0" fontId="34" fillId="0" borderId="0" xfId="0" applyFont="1" applyFill="1" applyAlignment="1">
      <alignment vertical="center" wrapText="1"/>
    </xf>
    <xf numFmtId="164" fontId="34" fillId="0" borderId="0" xfId="0" applyNumberFormat="1" applyFont="1" applyFill="1" applyAlignment="1">
      <alignment horizontal="center" vertical="center"/>
    </xf>
    <xf numFmtId="3" fontId="13" fillId="0" borderId="0" xfId="0" applyNumberFormat="1" applyFont="1" applyFill="1" applyAlignment="1">
      <alignment horizontal="center" vertical="center"/>
    </xf>
    <xf numFmtId="0" fontId="34" fillId="0" borderId="0" xfId="0" applyFont="1" applyFill="1" applyAlignment="1">
      <alignment horizontal="center" vertical="center"/>
    </xf>
    <xf numFmtId="0" fontId="34" fillId="0" borderId="0" xfId="0" applyFont="1" applyFill="1"/>
    <xf numFmtId="1" fontId="34" fillId="0" borderId="0" xfId="0" applyNumberFormat="1" applyFont="1" applyFill="1" applyBorder="1" applyAlignment="1">
      <alignment horizontal="right"/>
    </xf>
    <xf numFmtId="1" fontId="34" fillId="0" borderId="0" xfId="0" applyNumberFormat="1" applyFont="1" applyFill="1" applyAlignment="1"/>
    <xf numFmtId="0" fontId="34" fillId="0" borderId="0" xfId="0" applyFont="1" applyFill="1" applyAlignment="1"/>
    <xf numFmtId="1" fontId="34" fillId="0" borderId="0" xfId="0" applyNumberFormat="1" applyFont="1" applyFill="1" applyBorder="1" applyAlignment="1">
      <alignment horizontal="right" vertical="top"/>
    </xf>
    <xf numFmtId="3" fontId="35" fillId="0" borderId="0" xfId="0" applyNumberFormat="1" applyFont="1" applyFill="1" applyBorder="1"/>
    <xf numFmtId="4" fontId="34" fillId="0" borderId="0" xfId="0" applyNumberFormat="1" applyFont="1" applyFill="1" applyBorder="1" applyAlignment="1">
      <alignment horizontal="right" vertical="top"/>
    </xf>
    <xf numFmtId="4" fontId="34" fillId="0" borderId="0" xfId="0" applyNumberFormat="1" applyFont="1" applyFill="1" applyAlignment="1">
      <alignment horizontal="right" vertical="top"/>
    </xf>
    <xf numFmtId="0" fontId="34" fillId="0" borderId="0" xfId="0" applyFont="1" applyFill="1" applyAlignment="1">
      <alignment horizontal="right"/>
    </xf>
    <xf numFmtId="0" fontId="34" fillId="0" borderId="0" xfId="0" applyFont="1" applyFill="1" applyAlignment="1">
      <alignment horizontal="left" vertical="center"/>
    </xf>
    <xf numFmtId="1" fontId="36" fillId="0" borderId="0" xfId="0" applyNumberFormat="1" applyFont="1" applyFill="1" applyAlignment="1"/>
    <xf numFmtId="1" fontId="34" fillId="0" borderId="0" xfId="0" applyNumberFormat="1" applyFont="1" applyFill="1" applyAlignment="1">
      <alignment vertical="top"/>
    </xf>
    <xf numFmtId="4" fontId="34" fillId="0" borderId="0" xfId="0" applyNumberFormat="1" applyFont="1" applyFill="1" applyBorder="1" applyAlignment="1">
      <alignment vertical="top"/>
    </xf>
    <xf numFmtId="4" fontId="34" fillId="0" borderId="0" xfId="0" applyNumberFormat="1" applyFont="1" applyFill="1" applyAlignment="1">
      <alignment vertical="top"/>
    </xf>
    <xf numFmtId="3" fontId="34" fillId="0" borderId="0" xfId="0" applyNumberFormat="1" applyFont="1" applyFill="1" applyBorder="1"/>
    <xf numFmtId="0" fontId="34" fillId="0" borderId="0" xfId="0" applyFont="1" applyFill="1" applyAlignment="1">
      <alignment horizontal="left"/>
    </xf>
    <xf numFmtId="4" fontId="14" fillId="0" borderId="0" xfId="0" applyNumberFormat="1" applyFont="1" applyFill="1" applyBorder="1" applyAlignment="1">
      <alignment vertical="top"/>
    </xf>
    <xf numFmtId="0" fontId="34" fillId="0" borderId="0" xfId="0" applyNumberFormat="1" applyFont="1" applyFill="1" applyAlignment="1" applyProtection="1"/>
    <xf numFmtId="0" fontId="20" fillId="0" borderId="0" xfId="0" applyNumberFormat="1" applyFont="1" applyFill="1" applyBorder="1" applyAlignment="1" applyProtection="1"/>
    <xf numFmtId="0" fontId="34" fillId="0" borderId="0" xfId="0" applyNumberFormat="1" applyFont="1" applyFill="1" applyAlignment="1" applyProtection="1">
      <alignment horizontal="center" vertical="center" wrapText="1"/>
    </xf>
    <xf numFmtId="0" fontId="18" fillId="0" borderId="6" xfId="0" applyNumberFormat="1" applyFont="1" applyFill="1" applyBorder="1" applyAlignment="1" applyProtection="1">
      <alignment vertical="center"/>
    </xf>
    <xf numFmtId="0" fontId="23" fillId="0" borderId="6" xfId="0" applyNumberFormat="1" applyFont="1" applyFill="1" applyBorder="1" applyAlignment="1" applyProtection="1">
      <alignment horizontal="center" vertical="center"/>
    </xf>
    <xf numFmtId="0" fontId="29" fillId="0" borderId="5" xfId="0" applyFont="1" applyFill="1" applyBorder="1" applyAlignment="1">
      <alignment horizontal="center" vertical="top" wrapText="1"/>
    </xf>
    <xf numFmtId="0" fontId="29" fillId="0" borderId="5" xfId="0" applyFont="1" applyFill="1" applyBorder="1" applyAlignment="1">
      <alignment horizontal="left" vertical="top" wrapText="1"/>
    </xf>
    <xf numFmtId="4" fontId="29" fillId="0" borderId="5" xfId="59" applyNumberFormat="1" applyFont="1" applyFill="1" applyBorder="1" applyAlignment="1">
      <alignment horizontal="center" vertical="top" wrapText="1"/>
    </xf>
    <xf numFmtId="3" fontId="29" fillId="0" borderId="5" xfId="59" applyNumberFormat="1" applyFont="1" applyFill="1" applyBorder="1" applyAlignment="1">
      <alignment horizontal="center" vertical="top" wrapText="1"/>
    </xf>
    <xf numFmtId="166" fontId="13" fillId="0" borderId="0" xfId="59" applyNumberFormat="1" applyFont="1" applyFill="1"/>
    <xf numFmtId="0" fontId="13" fillId="0" borderId="5" xfId="0" applyFont="1" applyFill="1" applyBorder="1" applyAlignment="1">
      <alignment horizontal="center" vertical="top" wrapText="1"/>
    </xf>
    <xf numFmtId="0" fontId="13" fillId="0" borderId="5" xfId="0" applyFont="1" applyFill="1" applyBorder="1" applyAlignment="1">
      <alignment horizontal="left" vertical="top" wrapText="1"/>
    </xf>
    <xf numFmtId="4" fontId="13" fillId="0" borderId="5" xfId="59" applyNumberFormat="1" applyFont="1" applyFill="1" applyBorder="1" applyAlignment="1">
      <alignment horizontal="center" vertical="top" wrapText="1"/>
    </xf>
    <xf numFmtId="4" fontId="13" fillId="0" borderId="5" xfId="0" applyNumberFormat="1" applyFont="1" applyFill="1" applyBorder="1" applyAlignment="1">
      <alignment horizontal="center" vertical="top" wrapText="1"/>
    </xf>
    <xf numFmtId="3" fontId="13" fillId="0" borderId="5" xfId="60" applyNumberFormat="1" applyFont="1" applyFill="1" applyBorder="1" applyAlignment="1">
      <alignment horizontal="center" vertical="top" wrapText="1"/>
    </xf>
    <xf numFmtId="0" fontId="29" fillId="0" borderId="5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left" vertical="center" wrapText="1"/>
    </xf>
    <xf numFmtId="166" fontId="29" fillId="0" borderId="0" xfId="59" applyNumberFormat="1" applyFont="1" applyFill="1"/>
    <xf numFmtId="167" fontId="18" fillId="0" borderId="0" xfId="0" applyNumberFormat="1" applyFont="1" applyFill="1" applyAlignment="1">
      <alignment vertical="center" wrapText="1"/>
    </xf>
    <xf numFmtId="167" fontId="16" fillId="0" borderId="0" xfId="0" applyNumberFormat="1" applyFont="1" applyFill="1"/>
    <xf numFmtId="164" fontId="23" fillId="0" borderId="0" xfId="0" applyNumberFormat="1" applyFont="1" applyFill="1" applyAlignment="1">
      <alignment horizontal="center" vertical="center"/>
    </xf>
    <xf numFmtId="1" fontId="23" fillId="0" borderId="0" xfId="0" applyNumberFormat="1" applyFont="1" applyFill="1" applyBorder="1" applyAlignment="1">
      <alignment horizontal="right"/>
    </xf>
    <xf numFmtId="1" fontId="23" fillId="0" borderId="0" xfId="0" applyNumberFormat="1" applyFont="1" applyFill="1" applyAlignment="1"/>
    <xf numFmtId="0" fontId="23" fillId="0" borderId="0" xfId="0" applyFont="1" applyFill="1" applyAlignment="1"/>
    <xf numFmtId="1" fontId="23" fillId="0" borderId="0" xfId="0" applyNumberFormat="1" applyFont="1" applyFill="1" applyBorder="1" applyAlignment="1">
      <alignment horizontal="right" vertical="top"/>
    </xf>
    <xf numFmtId="168" fontId="28" fillId="0" borderId="0" xfId="0" applyNumberFormat="1" applyFont="1" applyFill="1"/>
    <xf numFmtId="0" fontId="28" fillId="23" borderId="0" xfId="0" applyFont="1" applyFill="1" applyBorder="1"/>
    <xf numFmtId="4" fontId="23" fillId="0" borderId="0" xfId="0" applyNumberFormat="1" applyFont="1" applyFill="1" applyBorder="1" applyAlignment="1">
      <alignment horizontal="right" vertical="top"/>
    </xf>
    <xf numFmtId="4" fontId="23" fillId="0" borderId="0" xfId="0" applyNumberFormat="1" applyFont="1" applyFill="1" applyAlignment="1">
      <alignment horizontal="right" vertical="top"/>
    </xf>
    <xf numFmtId="0" fontId="23" fillId="0" borderId="0" xfId="0" applyFont="1" applyFill="1" applyAlignment="1">
      <alignment horizontal="right"/>
    </xf>
    <xf numFmtId="1" fontId="23" fillId="0" borderId="0" xfId="0" applyNumberFormat="1" applyFont="1" applyFill="1" applyBorder="1" applyAlignment="1">
      <alignment horizontal="left"/>
    </xf>
    <xf numFmtId="3" fontId="28" fillId="0" borderId="0" xfId="0" applyNumberFormat="1" applyFont="1" applyFill="1" applyAlignment="1">
      <alignment vertical="top"/>
    </xf>
    <xf numFmtId="168" fontId="28" fillId="0" borderId="0" xfId="0" applyNumberFormat="1" applyFont="1" applyFill="1" applyBorder="1"/>
    <xf numFmtId="1" fontId="37" fillId="0" borderId="0" xfId="0" applyNumberFormat="1" applyFont="1" applyFill="1" applyAlignment="1"/>
    <xf numFmtId="1" fontId="23" fillId="0" borderId="0" xfId="0" applyNumberFormat="1" applyFont="1" applyFill="1" applyAlignment="1">
      <alignment vertical="top"/>
    </xf>
    <xf numFmtId="4" fontId="23" fillId="0" borderId="0" xfId="0" applyNumberFormat="1" applyFont="1" applyFill="1" applyBorder="1" applyAlignment="1">
      <alignment vertical="top"/>
    </xf>
    <xf numFmtId="4" fontId="23" fillId="0" borderId="0" xfId="0" applyNumberFormat="1" applyFont="1" applyFill="1" applyAlignment="1">
      <alignment vertical="top"/>
    </xf>
    <xf numFmtId="0" fontId="28" fillId="0" borderId="0" xfId="0" applyFont="1" applyFill="1"/>
    <xf numFmtId="168" fontId="23" fillId="0" borderId="0" xfId="0" applyNumberFormat="1" applyFont="1" applyFill="1" applyBorder="1"/>
    <xf numFmtId="0" fontId="23" fillId="0" borderId="0" xfId="0" applyFont="1" applyFill="1" applyBorder="1"/>
    <xf numFmtId="0" fontId="14" fillId="0" borderId="0" xfId="0" applyFont="1" applyFill="1" applyAlignment="1"/>
    <xf numFmtId="3" fontId="14" fillId="0" borderId="0" xfId="0" applyNumberFormat="1" applyFont="1" applyFill="1" applyAlignment="1" applyProtection="1"/>
    <xf numFmtId="0" fontId="15" fillId="0" borderId="0" xfId="0" applyNumberFormat="1" applyFont="1" applyFill="1" applyAlignment="1" applyProtection="1"/>
    <xf numFmtId="3" fontId="15" fillId="0" borderId="0" xfId="0" applyNumberFormat="1" applyFont="1" applyFill="1" applyAlignment="1" applyProtection="1"/>
    <xf numFmtId="0" fontId="31" fillId="0" borderId="5" xfId="0" applyFont="1" applyFill="1" applyBorder="1" applyAlignment="1">
      <alignment horizontal="center" vertical="top" wrapText="1"/>
    </xf>
    <xf numFmtId="0" fontId="31" fillId="0" borderId="6" xfId="0" applyFont="1" applyFill="1" applyBorder="1" applyAlignment="1">
      <alignment vertical="top" wrapText="1"/>
    </xf>
    <xf numFmtId="3" fontId="31" fillId="0" borderId="5" xfId="0" applyNumberFormat="1" applyFont="1" applyFill="1" applyBorder="1" applyAlignment="1">
      <alignment horizontal="center" vertical="top"/>
    </xf>
    <xf numFmtId="0" fontId="31" fillId="0" borderId="0" xfId="0" applyFont="1" applyFill="1" applyAlignment="1">
      <alignment vertical="top"/>
    </xf>
    <xf numFmtId="0" fontId="31" fillId="0" borderId="0" xfId="0" applyNumberFormat="1" applyFont="1" applyFill="1" applyAlignment="1" applyProtection="1">
      <alignment vertical="top"/>
    </xf>
    <xf numFmtId="4" fontId="31" fillId="0" borderId="5" xfId="0" applyNumberFormat="1" applyFont="1" applyFill="1" applyBorder="1" applyAlignment="1">
      <alignment horizontal="center" vertical="top"/>
    </xf>
    <xf numFmtId="4" fontId="15" fillId="0" borderId="5" xfId="0" applyNumberFormat="1" applyFont="1" applyFill="1" applyBorder="1" applyAlignment="1">
      <alignment horizontal="center" vertical="top"/>
    </xf>
    <xf numFmtId="4" fontId="22" fillId="0" borderId="5" xfId="0" applyNumberFormat="1" applyFont="1" applyFill="1" applyBorder="1" applyAlignment="1">
      <alignment horizontal="center" vertical="top"/>
    </xf>
    <xf numFmtId="49" fontId="30" fillId="0" borderId="12" xfId="0" applyNumberFormat="1" applyFont="1" applyFill="1" applyBorder="1" applyAlignment="1">
      <alignment horizontal="center" vertical="top" wrapText="1"/>
    </xf>
    <xf numFmtId="3" fontId="13" fillId="0" borderId="14" xfId="0" applyNumberFormat="1" applyFont="1" applyFill="1" applyBorder="1" applyAlignment="1">
      <alignment horizontal="center" vertical="top"/>
    </xf>
    <xf numFmtId="4" fontId="30" fillId="0" borderId="12" xfId="0" applyNumberFormat="1" applyFont="1" applyFill="1" applyBorder="1" applyAlignment="1">
      <alignment horizontal="center" vertical="top"/>
    </xf>
    <xf numFmtId="4" fontId="30" fillId="0" borderId="14" xfId="0" applyNumberFormat="1" applyFont="1" applyFill="1" applyBorder="1" applyAlignment="1">
      <alignment horizontal="center" vertical="top"/>
    </xf>
    <xf numFmtId="0" fontId="30" fillId="0" borderId="14" xfId="0" applyFont="1" applyFill="1" applyBorder="1" applyAlignment="1">
      <alignment horizontal="left" vertical="top" wrapText="1"/>
    </xf>
    <xf numFmtId="0" fontId="16" fillId="0" borderId="0" xfId="50" applyFont="1" applyFill="1" applyBorder="1" applyAlignment="1">
      <alignment vertical="top"/>
    </xf>
    <xf numFmtId="0" fontId="16" fillId="0" borderId="0" xfId="50" applyFont="1" applyFill="1" applyAlignment="1">
      <alignment vertical="top"/>
    </xf>
    <xf numFmtId="165" fontId="16" fillId="0" borderId="0" xfId="50" applyNumberFormat="1" applyFont="1" applyFill="1" applyAlignment="1">
      <alignment vertical="center"/>
    </xf>
    <xf numFmtId="0" fontId="16" fillId="0" borderId="0" xfId="50" applyFont="1" applyFill="1" applyAlignment="1">
      <alignment vertical="center"/>
    </xf>
    <xf numFmtId="167" fontId="17" fillId="0" borderId="0" xfId="50" applyNumberFormat="1" applyFont="1" applyFill="1" applyAlignment="1">
      <alignment vertical="center"/>
    </xf>
    <xf numFmtId="0" fontId="16" fillId="0" borderId="0" xfId="50" applyFont="1" applyFill="1" applyBorder="1" applyAlignment="1">
      <alignment horizontal="left" vertical="center"/>
    </xf>
    <xf numFmtId="0" fontId="16" fillId="0" borderId="0" xfId="50" applyFont="1" applyFill="1" applyBorder="1" applyAlignment="1">
      <alignment horizontal="right" vertical="center"/>
    </xf>
    <xf numFmtId="165" fontId="16" fillId="0" borderId="0" xfId="50" applyNumberFormat="1" applyFont="1" applyFill="1" applyBorder="1" applyAlignment="1">
      <alignment horizontal="right" vertical="center"/>
    </xf>
    <xf numFmtId="0" fontId="16" fillId="0" borderId="0" xfId="50" applyFont="1" applyFill="1" applyBorder="1" applyAlignment="1">
      <alignment horizontal="right" vertical="center" wrapText="1"/>
    </xf>
    <xf numFmtId="0" fontId="17" fillId="0" borderId="0" xfId="50" applyFont="1" applyFill="1" applyAlignment="1">
      <alignment vertical="center"/>
    </xf>
    <xf numFmtId="3" fontId="16" fillId="0" borderId="0" xfId="50" applyNumberFormat="1" applyFont="1" applyFill="1" applyAlignment="1">
      <alignment vertical="center"/>
    </xf>
    <xf numFmtId="0" fontId="16" fillId="0" borderId="0" xfId="50" applyFont="1" applyAlignment="1">
      <alignment vertical="center"/>
    </xf>
    <xf numFmtId="1" fontId="16" fillId="0" borderId="0" xfId="0" applyNumberFormat="1" applyFont="1" applyFill="1" applyAlignment="1">
      <alignment vertical="center"/>
    </xf>
    <xf numFmtId="1" fontId="38" fillId="0" borderId="0" xfId="0" applyNumberFormat="1" applyFont="1" applyFill="1" applyAlignment="1">
      <alignment vertical="center"/>
    </xf>
    <xf numFmtId="0" fontId="16" fillId="0" borderId="0" xfId="50" applyFont="1" applyFill="1"/>
    <xf numFmtId="0" fontId="17" fillId="0" borderId="0" xfId="50" applyFont="1" applyFill="1"/>
    <xf numFmtId="165" fontId="16" fillId="0" borderId="0" xfId="50" applyNumberFormat="1" applyFont="1" applyFill="1"/>
    <xf numFmtId="3" fontId="16" fillId="0" borderId="0" xfId="50" applyNumberFormat="1" applyFont="1" applyFill="1"/>
    <xf numFmtId="0" fontId="16" fillId="0" borderId="0" xfId="50" applyFont="1"/>
    <xf numFmtId="1" fontId="38" fillId="0" borderId="0" xfId="0" applyNumberFormat="1" applyFont="1" applyFill="1" applyAlignment="1"/>
    <xf numFmtId="0" fontId="17" fillId="0" borderId="0" xfId="0" applyFont="1" applyFill="1" applyAlignment="1">
      <alignment horizontal="center" vertical="center"/>
    </xf>
    <xf numFmtId="0" fontId="13" fillId="0" borderId="5" xfId="0" applyNumberFormat="1" applyFont="1" applyFill="1" applyBorder="1" applyAlignment="1" applyProtection="1">
      <alignment horizontal="center" vertical="top" wrapText="1"/>
    </xf>
    <xf numFmtId="0" fontId="23" fillId="0" borderId="0" xfId="0" applyNumberFormat="1" applyFont="1" applyFill="1" applyAlignment="1" applyProtection="1">
      <alignment horizontal="left" vertical="center" wrapText="1"/>
    </xf>
    <xf numFmtId="0" fontId="17" fillId="0" borderId="0" xfId="0" applyNumberFormat="1" applyFont="1" applyFill="1" applyAlignment="1" applyProtection="1">
      <alignment horizontal="center"/>
    </xf>
    <xf numFmtId="0" fontId="14" fillId="0" borderId="0" xfId="0" applyFont="1" applyFill="1" applyAlignment="1">
      <alignment horizontal="center"/>
    </xf>
    <xf numFmtId="0" fontId="16" fillId="0" borderId="0" xfId="0" applyNumberFormat="1" applyFont="1" applyFill="1" applyAlignment="1" applyProtection="1">
      <alignment vertical="top"/>
    </xf>
    <xf numFmtId="0" fontId="14" fillId="0" borderId="0" xfId="0" applyFont="1" applyFill="1" applyAlignment="1">
      <alignment vertical="top"/>
    </xf>
    <xf numFmtId="0" fontId="16" fillId="0" borderId="0" xfId="0" applyNumberFormat="1" applyFont="1" applyFill="1" applyAlignment="1" applyProtection="1">
      <alignment horizontal="left" vertical="center" wrapText="1"/>
    </xf>
    <xf numFmtId="0" fontId="16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23" fillId="0" borderId="0" xfId="0" applyNumberFormat="1" applyFont="1" applyFill="1" applyAlignment="1" applyProtection="1">
      <alignment horizontal="left"/>
    </xf>
    <xf numFmtId="0" fontId="1" fillId="0" borderId="0" xfId="0" applyFont="1" applyAlignment="1">
      <alignment horizontal="left"/>
    </xf>
    <xf numFmtId="0" fontId="23" fillId="0" borderId="0" xfId="0" applyNumberFormat="1" applyFont="1" applyFill="1" applyAlignment="1" applyProtection="1"/>
    <xf numFmtId="0" fontId="17" fillId="0" borderId="0" xfId="0" applyNumberFormat="1" applyFont="1" applyFill="1" applyAlignment="1" applyProtection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3" fillId="0" borderId="5" xfId="0" applyNumberFormat="1" applyFont="1" applyFill="1" applyBorder="1" applyAlignment="1" applyProtection="1">
      <alignment horizontal="center" vertical="top" wrapText="1"/>
    </xf>
    <xf numFmtId="0" fontId="23" fillId="0" borderId="0" xfId="0" applyNumberFormat="1" applyFont="1" applyFill="1" applyAlignment="1" applyProtection="1">
      <alignment horizontal="left" vertical="center" wrapText="1"/>
    </xf>
    <xf numFmtId="0" fontId="17" fillId="0" borderId="0" xfId="0" applyNumberFormat="1" applyFont="1" applyFill="1" applyAlignment="1" applyProtection="1">
      <alignment horizontal="center"/>
    </xf>
    <xf numFmtId="0" fontId="18" fillId="0" borderId="0" xfId="0" applyNumberFormat="1" applyFont="1" applyFill="1" applyAlignment="1" applyProtection="1">
      <alignment horizontal="right" vertical="center"/>
    </xf>
    <xf numFmtId="0" fontId="13" fillId="0" borderId="6" xfId="0" applyNumberFormat="1" applyFont="1" applyFill="1" applyBorder="1" applyAlignment="1" applyProtection="1">
      <alignment horizontal="center"/>
    </xf>
    <xf numFmtId="0" fontId="16" fillId="0" borderId="0" xfId="0" applyNumberFormat="1" applyFont="1" applyFill="1" applyAlignment="1" applyProtection="1">
      <alignment horizontal="center"/>
    </xf>
    <xf numFmtId="0" fontId="14" fillId="0" borderId="0" xfId="0" applyFont="1" applyFill="1" applyAlignment="1">
      <alignment horizontal="center"/>
    </xf>
    <xf numFmtId="2" fontId="16" fillId="0" borderId="0" xfId="0" applyNumberFormat="1" applyFont="1" applyFill="1" applyAlignment="1" applyProtection="1">
      <alignment horizontal="left"/>
    </xf>
    <xf numFmtId="0" fontId="1" fillId="0" borderId="0" xfId="0" applyFont="1" applyFill="1" applyAlignment="1">
      <alignment horizontal="left"/>
    </xf>
    <xf numFmtId="0" fontId="16" fillId="0" borderId="0" xfId="0" applyNumberFormat="1" applyFont="1" applyFill="1" applyAlignment="1" applyProtection="1">
      <alignment vertical="top"/>
    </xf>
    <xf numFmtId="0" fontId="14" fillId="0" borderId="0" xfId="0" applyFont="1" applyFill="1" applyAlignment="1">
      <alignment vertical="top"/>
    </xf>
    <xf numFmtId="0" fontId="16" fillId="0" borderId="0" xfId="0" applyNumberFormat="1" applyFont="1" applyFill="1" applyAlignment="1" applyProtection="1">
      <alignment horizontal="left" vertical="center" wrapText="1"/>
    </xf>
    <xf numFmtId="0" fontId="14" fillId="0" borderId="0" xfId="0" applyFont="1" applyFill="1" applyAlignment="1">
      <alignment horizontal="left"/>
    </xf>
    <xf numFmtId="0" fontId="27" fillId="0" borderId="0" xfId="0" applyNumberFormat="1" applyFont="1" applyFill="1" applyBorder="1" applyAlignment="1" applyProtection="1">
      <alignment horizontal="center" wrapText="1"/>
    </xf>
    <xf numFmtId="0" fontId="13" fillId="0" borderId="8" xfId="0" applyNumberFormat="1" applyFont="1" applyFill="1" applyBorder="1" applyAlignment="1" applyProtection="1">
      <alignment horizontal="center" vertical="top"/>
    </xf>
    <xf numFmtId="0" fontId="18" fillId="0" borderId="9" xfId="0" applyNumberFormat="1" applyFont="1" applyFill="1" applyBorder="1" applyAlignment="1" applyProtection="1">
      <alignment horizontal="center" vertical="top" wrapText="1"/>
    </xf>
    <xf numFmtId="0" fontId="14" fillId="0" borderId="12" xfId="0" applyFont="1" applyFill="1" applyBorder="1" applyAlignment="1">
      <alignment horizontal="center" vertical="top" wrapText="1"/>
    </xf>
    <xf numFmtId="0" fontId="14" fillId="0" borderId="13" xfId="0" applyFont="1" applyFill="1" applyBorder="1" applyAlignment="1">
      <alignment horizontal="center" vertical="top" wrapText="1"/>
    </xf>
    <xf numFmtId="0" fontId="14" fillId="0" borderId="9" xfId="0" applyNumberFormat="1" applyFont="1" applyFill="1" applyBorder="1" applyAlignment="1" applyProtection="1">
      <alignment horizontal="center" vertical="top" wrapText="1"/>
    </xf>
    <xf numFmtId="0" fontId="13" fillId="0" borderId="10" xfId="0" applyNumberFormat="1" applyFont="1" applyFill="1" applyBorder="1" applyAlignment="1" applyProtection="1">
      <alignment horizontal="center" vertical="top" wrapText="1"/>
    </xf>
    <xf numFmtId="0" fontId="14" fillId="0" borderId="7" xfId="0" applyFont="1" applyFill="1" applyBorder="1" applyAlignment="1">
      <alignment horizontal="center" vertical="top" wrapText="1"/>
    </xf>
    <xf numFmtId="0" fontId="14" fillId="0" borderId="11" xfId="0" applyFont="1" applyFill="1" applyBorder="1" applyAlignment="1">
      <alignment horizontal="center" vertical="top" wrapText="1"/>
    </xf>
    <xf numFmtId="0" fontId="13" fillId="0" borderId="9" xfId="0" applyNumberFormat="1" applyFont="1" applyFill="1" applyBorder="1" applyAlignment="1" applyProtection="1">
      <alignment horizontal="center" vertical="top" wrapText="1"/>
    </xf>
    <xf numFmtId="0" fontId="14" fillId="0" borderId="10" xfId="0" applyNumberFormat="1" applyFont="1" applyFill="1" applyBorder="1" applyAlignment="1" applyProtection="1">
      <alignment horizontal="center" vertical="top" wrapText="1"/>
    </xf>
    <xf numFmtId="0" fontId="14" fillId="0" borderId="12" xfId="0" applyFont="1" applyFill="1" applyBorder="1" applyAlignment="1">
      <alignment vertical="top"/>
    </xf>
    <xf numFmtId="0" fontId="14" fillId="0" borderId="13" xfId="0" applyFont="1" applyFill="1" applyBorder="1" applyAlignment="1">
      <alignment vertical="top"/>
    </xf>
    <xf numFmtId="0" fontId="16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NumberFormat="1" applyFont="1" applyFill="1" applyAlignment="1" applyProtection="1"/>
    <xf numFmtId="0" fontId="17" fillId="0" borderId="0" xfId="0" applyNumberFormat="1" applyFont="1" applyFill="1" applyAlignment="1" applyProtection="1">
      <alignment horizontal="center" vertical="center" wrapText="1"/>
    </xf>
    <xf numFmtId="0" fontId="16" fillId="0" borderId="0" xfId="0" applyNumberFormat="1" applyFont="1" applyFill="1" applyAlignment="1" applyProtection="1">
      <alignment horizontal="center" vertical="center" wrapText="1"/>
    </xf>
    <xf numFmtId="0" fontId="17" fillId="0" borderId="0" xfId="0" applyNumberFormat="1" applyFont="1" applyFill="1" applyAlignment="1" applyProtection="1">
      <alignment horizontal="center" vertical="center" wrapText="1"/>
    </xf>
    <xf numFmtId="0" fontId="28" fillId="0" borderId="0" xfId="0" applyNumberFormat="1" applyFont="1" applyFill="1" applyAlignment="1" applyProtection="1">
      <alignment horizontal="center" vertical="top"/>
    </xf>
    <xf numFmtId="0" fontId="14" fillId="0" borderId="0" xfId="0" applyFont="1" applyFill="1" applyAlignment="1">
      <alignment horizontal="center" vertical="top"/>
    </xf>
    <xf numFmtId="0" fontId="28" fillId="0" borderId="0" xfId="0" applyNumberFormat="1" applyFont="1" applyFill="1" applyAlignment="1" applyProtection="1">
      <alignment horizontal="center" vertical="center" wrapText="1"/>
    </xf>
    <xf numFmtId="0" fontId="13" fillId="0" borderId="7" xfId="0" applyNumberFormat="1" applyFont="1" applyFill="1" applyBorder="1" applyAlignment="1" applyProtection="1">
      <alignment horizontal="center" vertical="top" wrapText="1"/>
    </xf>
    <xf numFmtId="0" fontId="13" fillId="0" borderId="11" xfId="0" applyNumberFormat="1" applyFont="1" applyFill="1" applyBorder="1" applyAlignment="1" applyProtection="1">
      <alignment horizontal="center" vertical="top" wrapText="1"/>
    </xf>
    <xf numFmtId="0" fontId="14" fillId="0" borderId="0" xfId="0" applyNumberFormat="1" applyFont="1" applyFill="1" applyAlignment="1" applyProtection="1">
      <alignment vertical="center"/>
    </xf>
    <xf numFmtId="0" fontId="14" fillId="0" borderId="0" xfId="0" applyFont="1" applyFill="1" applyAlignment="1">
      <alignment vertical="center"/>
    </xf>
    <xf numFmtId="0" fontId="18" fillId="0" borderId="12" xfId="0" applyNumberFormat="1" applyFont="1" applyFill="1" applyBorder="1" applyAlignment="1" applyProtection="1">
      <alignment horizontal="center" vertical="top" wrapText="1"/>
    </xf>
    <xf numFmtId="0" fontId="14" fillId="0" borderId="12" xfId="0" applyNumberFormat="1" applyFont="1" applyFill="1" applyBorder="1" applyAlignment="1" applyProtection="1">
      <alignment horizontal="center" vertical="top" wrapText="1"/>
    </xf>
    <xf numFmtId="0" fontId="14" fillId="0" borderId="11" xfId="0" applyNumberFormat="1" applyFont="1" applyFill="1" applyBorder="1" applyAlignment="1" applyProtection="1">
      <alignment horizontal="center" vertical="top" wrapText="1"/>
    </xf>
    <xf numFmtId="0" fontId="18" fillId="0" borderId="13" xfId="0" applyNumberFormat="1" applyFont="1" applyFill="1" applyBorder="1" applyAlignment="1" applyProtection="1">
      <alignment horizontal="center" vertical="top" wrapText="1"/>
    </xf>
    <xf numFmtId="0" fontId="14" fillId="0" borderId="13" xfId="0" applyNumberFormat="1" applyFont="1" applyFill="1" applyBorder="1" applyAlignment="1" applyProtection="1">
      <alignment horizontal="center" vertical="top" wrapText="1"/>
    </xf>
    <xf numFmtId="0" fontId="14" fillId="0" borderId="5" xfId="0" applyNumberFormat="1" applyFont="1" applyFill="1" applyBorder="1" applyAlignment="1" applyProtection="1">
      <alignment horizontal="center" vertical="top" wrapText="1"/>
    </xf>
    <xf numFmtId="0" fontId="32" fillId="0" borderId="5" xfId="0" applyNumberFormat="1" applyFont="1" applyFill="1" applyBorder="1" applyAlignment="1" applyProtection="1">
      <alignment horizontal="center" vertical="top" wrapText="1"/>
    </xf>
    <xf numFmtId="0" fontId="23" fillId="0" borderId="5" xfId="0" applyFont="1" applyBorder="1" applyAlignment="1">
      <alignment horizontal="center"/>
    </xf>
    <xf numFmtId="0" fontId="13" fillId="0" borderId="0" xfId="0" applyNumberFormat="1" applyFont="1" applyFill="1" applyAlignment="1" applyProtection="1">
      <alignment horizontal="center" vertical="center"/>
    </xf>
    <xf numFmtId="0" fontId="13" fillId="0" borderId="0" xfId="0" applyFont="1" applyFill="1" applyAlignment="1">
      <alignment horizontal="center" vertical="center"/>
    </xf>
    <xf numFmtId="49" fontId="28" fillId="0" borderId="5" xfId="0" applyNumberFormat="1" applyFont="1" applyBorder="1" applyAlignment="1">
      <alignment horizontal="center" vertical="top" wrapText="1"/>
    </xf>
    <xf numFmtId="0" fontId="28" fillId="0" borderId="5" xfId="0" applyFont="1" applyBorder="1" applyAlignment="1">
      <alignment horizontal="center" vertical="top" wrapText="1"/>
    </xf>
    <xf numFmtId="3" fontId="28" fillId="0" borderId="5" xfId="0" applyNumberFormat="1" applyFont="1" applyBorder="1" applyAlignment="1">
      <alignment horizontal="center" vertical="center"/>
    </xf>
    <xf numFmtId="0" fontId="15" fillId="0" borderId="0" xfId="0" applyFont="1" applyAlignment="1">
      <alignment vertical="top"/>
    </xf>
    <xf numFmtId="0" fontId="28" fillId="0" borderId="5" xfId="0" applyFont="1" applyBorder="1" applyAlignment="1">
      <alignment horizontal="left" vertical="top" wrapText="1"/>
    </xf>
    <xf numFmtId="3" fontId="28" fillId="0" borderId="5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vertical="top"/>
    </xf>
    <xf numFmtId="49" fontId="39" fillId="0" borderId="5" xfId="0" applyNumberFormat="1" applyFont="1" applyFill="1" applyBorder="1" applyAlignment="1">
      <alignment horizontal="center" vertical="top" wrapText="1"/>
    </xf>
    <xf numFmtId="49" fontId="39" fillId="0" borderId="5" xfId="0" applyNumberFormat="1" applyFont="1" applyBorder="1" applyAlignment="1">
      <alignment horizontal="center" vertical="top" wrapText="1"/>
    </xf>
    <xf numFmtId="0" fontId="39" fillId="0" borderId="5" xfId="0" applyFont="1" applyBorder="1" applyAlignment="1">
      <alignment horizontal="left" vertical="top" wrapText="1"/>
    </xf>
    <xf numFmtId="3" fontId="39" fillId="0" borderId="5" xfId="0" applyNumberFormat="1" applyFont="1" applyBorder="1" applyAlignment="1">
      <alignment horizontal="center" vertical="top"/>
    </xf>
    <xf numFmtId="0" fontId="37" fillId="0" borderId="5" xfId="0" applyFont="1" applyFill="1" applyBorder="1" applyAlignment="1">
      <alignment horizontal="center" vertical="top" wrapText="1"/>
    </xf>
    <xf numFmtId="0" fontId="37" fillId="0" borderId="5" xfId="0" applyFont="1" applyBorder="1" applyAlignment="1">
      <alignment horizontal="center" vertical="top" wrapText="1"/>
    </xf>
    <xf numFmtId="49" fontId="37" fillId="0" borderId="5" xfId="0" applyNumberFormat="1" applyFont="1" applyFill="1" applyBorder="1" applyAlignment="1">
      <alignment horizontal="center" vertical="top" wrapText="1"/>
    </xf>
    <xf numFmtId="0" fontId="37" fillId="0" borderId="5" xfId="0" applyFont="1" applyBorder="1" applyAlignment="1">
      <alignment vertical="top" wrapText="1"/>
    </xf>
    <xf numFmtId="3" fontId="37" fillId="0" borderId="5" xfId="0" applyNumberFormat="1" applyFont="1" applyFill="1" applyBorder="1" applyAlignment="1" applyProtection="1">
      <alignment horizontal="center" vertical="top"/>
    </xf>
    <xf numFmtId="0" fontId="40" fillId="0" borderId="0" xfId="0" applyFont="1" applyAlignment="1">
      <alignment vertical="top"/>
    </xf>
    <xf numFmtId="49" fontId="23" fillId="0" borderId="5" xfId="0" applyNumberFormat="1" applyFont="1" applyBorder="1" applyAlignment="1">
      <alignment horizontal="center" vertical="top" wrapText="1"/>
    </xf>
    <xf numFmtId="49" fontId="23" fillId="0" borderId="5" xfId="0" applyNumberFormat="1" applyFont="1" applyFill="1" applyBorder="1" applyAlignment="1">
      <alignment horizontal="center" vertical="top" wrapText="1"/>
    </xf>
    <xf numFmtId="0" fontId="23" fillId="0" borderId="5" xfId="0" applyFont="1" applyBorder="1" applyAlignment="1">
      <alignment vertical="top" wrapText="1"/>
    </xf>
    <xf numFmtId="3" fontId="23" fillId="0" borderId="5" xfId="0" applyNumberFormat="1" applyFont="1" applyFill="1" applyBorder="1" applyAlignment="1" applyProtection="1">
      <alignment horizontal="center" vertical="top"/>
    </xf>
    <xf numFmtId="0" fontId="23" fillId="0" borderId="5" xfId="0" applyFont="1" applyBorder="1" applyAlignment="1">
      <alignment horizontal="center" vertical="top" wrapText="1"/>
    </xf>
    <xf numFmtId="49" fontId="37" fillId="0" borderId="5" xfId="0" applyNumberFormat="1" applyFont="1" applyBorder="1" applyAlignment="1">
      <alignment horizontal="center" vertical="top" wrapText="1"/>
    </xf>
    <xf numFmtId="0" fontId="37" fillId="0" borderId="5" xfId="0" applyFont="1" applyBorder="1" applyAlignment="1">
      <alignment horizontal="left" vertical="top" wrapText="1"/>
    </xf>
    <xf numFmtId="3" fontId="37" fillId="0" borderId="5" xfId="0" applyNumberFormat="1" applyFont="1" applyBorder="1" applyAlignment="1">
      <alignment horizontal="center" vertical="top"/>
    </xf>
    <xf numFmtId="3" fontId="23" fillId="0" borderId="5" xfId="0" applyNumberFormat="1" applyFont="1" applyBorder="1" applyAlignment="1">
      <alignment horizontal="center" vertical="top"/>
    </xf>
    <xf numFmtId="3" fontId="23" fillId="0" borderId="5" xfId="0" applyNumberFormat="1" applyFont="1" applyFill="1" applyBorder="1" applyAlignment="1">
      <alignment horizontal="center" vertical="top"/>
    </xf>
    <xf numFmtId="49" fontId="28" fillId="0" borderId="5" xfId="0" applyNumberFormat="1" applyFont="1" applyFill="1" applyBorder="1" applyAlignment="1">
      <alignment horizontal="center" vertical="top" wrapText="1"/>
    </xf>
    <xf numFmtId="0" fontId="39" fillId="0" borderId="5" xfId="0" applyFont="1" applyBorder="1" applyAlignment="1">
      <alignment vertical="top" wrapText="1"/>
    </xf>
    <xf numFmtId="0" fontId="39" fillId="0" borderId="5" xfId="0" applyFont="1" applyBorder="1" applyAlignment="1">
      <alignment horizontal="center" vertical="top" wrapText="1"/>
    </xf>
    <xf numFmtId="3" fontId="39" fillId="0" borderId="5" xfId="0" applyNumberFormat="1" applyFont="1" applyFill="1" applyBorder="1" applyAlignment="1" applyProtection="1">
      <alignment horizontal="center" vertical="top"/>
    </xf>
    <xf numFmtId="0" fontId="39" fillId="0" borderId="0" xfId="0" applyFont="1" applyFill="1" applyAlignment="1">
      <alignment vertical="top" wrapText="1"/>
    </xf>
    <xf numFmtId="0" fontId="37" fillId="0" borderId="5" xfId="0" applyFont="1" applyFill="1" applyBorder="1" applyAlignment="1">
      <alignment vertical="top" wrapText="1"/>
    </xf>
    <xf numFmtId="3" fontId="37" fillId="24" borderId="5" xfId="0" applyNumberFormat="1" applyFont="1" applyFill="1" applyBorder="1" applyAlignment="1" applyProtection="1">
      <alignment horizontal="center" vertical="top"/>
    </xf>
    <xf numFmtId="3" fontId="23" fillId="24" borderId="5" xfId="0" applyNumberFormat="1" applyFont="1" applyFill="1" applyBorder="1" applyAlignment="1" applyProtection="1">
      <alignment horizontal="center" vertical="top"/>
    </xf>
    <xf numFmtId="0" fontId="37" fillId="0" borderId="0" xfId="0" applyFont="1" applyAlignment="1">
      <alignment vertical="top" wrapText="1"/>
    </xf>
    <xf numFmtId="0" fontId="28" fillId="0" borderId="5" xfId="0" applyFont="1" applyBorder="1" applyAlignment="1">
      <alignment vertical="top" wrapText="1"/>
    </xf>
    <xf numFmtId="3" fontId="28" fillId="0" borderId="5" xfId="0" applyNumberFormat="1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vertical="top" wrapText="1"/>
    </xf>
    <xf numFmtId="3" fontId="22" fillId="0" borderId="0" xfId="0" applyNumberFormat="1" applyFont="1" applyBorder="1" applyAlignment="1">
      <alignment horizontal="center" vertical="center" wrapText="1"/>
    </xf>
    <xf numFmtId="0" fontId="15" fillId="0" borderId="0" xfId="0" applyFont="1"/>
    <xf numFmtId="0" fontId="34" fillId="0" borderId="0" xfId="0" applyFont="1" applyFill="1" applyAlignment="1">
      <alignment horizontal="left" vertical="top"/>
    </xf>
    <xf numFmtId="4" fontId="29" fillId="0" borderId="5" xfId="0" applyNumberFormat="1" applyFont="1" applyFill="1" applyBorder="1" applyAlignment="1">
      <alignment horizontal="center" vertical="top" wrapText="1"/>
    </xf>
    <xf numFmtId="3" fontId="29" fillId="0" borderId="5" xfId="0" applyNumberFormat="1" applyFont="1" applyFill="1" applyBorder="1" applyAlignment="1">
      <alignment horizontal="center" vertical="top" wrapText="1"/>
    </xf>
    <xf numFmtId="3" fontId="13" fillId="0" borderId="5" xfId="0" applyNumberFormat="1" applyFont="1" applyFill="1" applyBorder="1" applyAlignment="1">
      <alignment horizontal="center" vertical="top" wrapText="1"/>
    </xf>
    <xf numFmtId="3" fontId="13" fillId="0" borderId="5" xfId="59" applyNumberFormat="1" applyFont="1" applyFill="1" applyBorder="1" applyAlignment="1">
      <alignment horizontal="center" vertical="top" wrapText="1"/>
    </xf>
    <xf numFmtId="3" fontId="30" fillId="0" borderId="5" xfId="0" applyNumberFormat="1" applyFont="1" applyFill="1" applyBorder="1" applyAlignment="1">
      <alignment horizontal="center" vertical="top" wrapText="1"/>
    </xf>
    <xf numFmtId="0" fontId="30" fillId="0" borderId="5" xfId="0" applyFont="1" applyFill="1" applyBorder="1" applyAlignment="1">
      <alignment vertical="top" wrapText="1"/>
    </xf>
    <xf numFmtId="3" fontId="30" fillId="0" borderId="5" xfId="58" applyNumberFormat="1" applyFont="1" applyFill="1" applyBorder="1" applyAlignment="1">
      <alignment horizontal="center" vertical="top" wrapText="1"/>
    </xf>
    <xf numFmtId="0" fontId="13" fillId="0" borderId="5" xfId="0" applyFont="1" applyFill="1" applyBorder="1" applyAlignment="1">
      <alignment vertical="top" wrapText="1"/>
    </xf>
    <xf numFmtId="4" fontId="13" fillId="0" borderId="5" xfId="58" applyNumberFormat="1" applyFont="1" applyFill="1" applyBorder="1" applyAlignment="1">
      <alignment horizontal="center" vertical="top" wrapText="1"/>
    </xf>
    <xf numFmtId="3" fontId="13" fillId="0" borderId="5" xfId="58" applyNumberFormat="1" applyFont="1" applyFill="1" applyBorder="1" applyAlignment="1">
      <alignment horizontal="center" vertical="top" wrapText="1"/>
    </xf>
    <xf numFmtId="49" fontId="29" fillId="0" borderId="12" xfId="56" applyNumberFormat="1" applyFont="1" applyFill="1" applyBorder="1" applyAlignment="1">
      <alignment horizontal="center" vertical="top"/>
    </xf>
    <xf numFmtId="0" fontId="29" fillId="0" borderId="14" xfId="56" applyFont="1" applyFill="1" applyBorder="1" applyAlignment="1">
      <alignment horizontal="center" vertical="top" wrapText="1"/>
    </xf>
    <xf numFmtId="3" fontId="29" fillId="0" borderId="12" xfId="56" applyNumberFormat="1" applyFont="1" applyFill="1" applyBorder="1" applyAlignment="1" applyProtection="1">
      <alignment horizontal="center" vertical="top" wrapText="1"/>
    </xf>
    <xf numFmtId="0" fontId="29" fillId="0" borderId="14" xfId="56" applyFont="1" applyFill="1" applyBorder="1" applyAlignment="1">
      <alignment horizontal="left" vertical="top" wrapText="1"/>
    </xf>
    <xf numFmtId="3" fontId="13" fillId="0" borderId="12" xfId="56" applyNumberFormat="1" applyFont="1" applyFill="1" applyBorder="1" applyAlignment="1" applyProtection="1">
      <alignment horizontal="center" vertical="top" wrapText="1"/>
    </xf>
    <xf numFmtId="49" fontId="13" fillId="0" borderId="12" xfId="56" applyNumberFormat="1" applyFont="1" applyFill="1" applyBorder="1" applyAlignment="1">
      <alignment horizontal="center" vertical="top"/>
    </xf>
    <xf numFmtId="0" fontId="13" fillId="0" borderId="14" xfId="56" applyFont="1" applyFill="1" applyBorder="1" applyAlignment="1">
      <alignment vertical="top" wrapText="1"/>
    </xf>
    <xf numFmtId="3" fontId="13" fillId="0" borderId="12" xfId="56" applyNumberFormat="1" applyFont="1" applyFill="1" applyBorder="1" applyAlignment="1">
      <alignment horizontal="center" vertical="top"/>
    </xf>
    <xf numFmtId="49" fontId="30" fillId="0" borderId="12" xfId="56" applyNumberFormat="1" applyFont="1" applyFill="1" applyBorder="1" applyAlignment="1">
      <alignment horizontal="center" vertical="top"/>
    </xf>
    <xf numFmtId="0" fontId="30" fillId="0" borderId="0" xfId="56" applyFont="1" applyFill="1" applyBorder="1" applyAlignment="1">
      <alignment vertical="top" wrapText="1"/>
    </xf>
    <xf numFmtId="3" fontId="30" fillId="0" borderId="12" xfId="56" applyNumberFormat="1" applyFont="1" applyFill="1" applyBorder="1" applyAlignment="1">
      <alignment horizontal="center" vertical="top"/>
    </xf>
    <xf numFmtId="4" fontId="29" fillId="0" borderId="12" xfId="0" applyNumberFormat="1" applyFont="1" applyFill="1" applyBorder="1" applyAlignment="1">
      <alignment horizontal="center" vertical="top"/>
    </xf>
    <xf numFmtId="168" fontId="29" fillId="0" borderId="12" xfId="0" applyNumberFormat="1" applyFont="1" applyFill="1" applyBorder="1" applyAlignment="1">
      <alignment horizontal="center" vertical="top"/>
    </xf>
    <xf numFmtId="4" fontId="13" fillId="0" borderId="12" xfId="0" applyNumberFormat="1" applyFont="1" applyFill="1" applyBorder="1" applyAlignment="1">
      <alignment horizontal="center" vertical="top"/>
    </xf>
    <xf numFmtId="49" fontId="13" fillId="24" borderId="12" xfId="0" applyNumberFormat="1" applyFont="1" applyFill="1" applyBorder="1" applyAlignment="1">
      <alignment horizontal="center" vertical="top"/>
    </xf>
    <xf numFmtId="0" fontId="13" fillId="24" borderId="14" xfId="0" applyFont="1" applyFill="1" applyBorder="1" applyAlignment="1">
      <alignment vertical="top"/>
    </xf>
    <xf numFmtId="4" fontId="13" fillId="24" borderId="12" xfId="0" applyNumberFormat="1" applyFont="1" applyFill="1" applyBorder="1" applyAlignment="1">
      <alignment horizontal="center" vertical="top"/>
    </xf>
    <xf numFmtId="3" fontId="13" fillId="24" borderId="12" xfId="0" applyNumberFormat="1" applyFont="1" applyFill="1" applyBorder="1" applyAlignment="1">
      <alignment horizontal="center" vertical="top"/>
    </xf>
    <xf numFmtId="49" fontId="30" fillId="24" borderId="12" xfId="0" applyNumberFormat="1" applyFont="1" applyFill="1" applyBorder="1" applyAlignment="1">
      <alignment horizontal="center" vertical="top"/>
    </xf>
    <xf numFmtId="0" fontId="30" fillId="24" borderId="14" xfId="0" applyFont="1" applyFill="1" applyBorder="1" applyAlignment="1">
      <alignment vertical="top" wrapText="1"/>
    </xf>
    <xf numFmtId="4" fontId="30" fillId="24" borderId="12" xfId="0" applyNumberFormat="1" applyFont="1" applyFill="1" applyBorder="1" applyAlignment="1">
      <alignment horizontal="center" vertical="top"/>
    </xf>
    <xf numFmtId="3" fontId="30" fillId="24" borderId="12" xfId="0" applyNumberFormat="1" applyFont="1" applyFill="1" applyBorder="1" applyAlignment="1">
      <alignment horizontal="center" vertical="top"/>
    </xf>
    <xf numFmtId="168" fontId="30" fillId="0" borderId="12" xfId="0" applyNumberFormat="1" applyFont="1" applyFill="1" applyBorder="1" applyAlignment="1">
      <alignment horizontal="center" vertical="top"/>
    </xf>
    <xf numFmtId="0" fontId="29" fillId="0" borderId="14" xfId="0" applyFont="1" applyFill="1" applyBorder="1" applyAlignment="1">
      <alignment horizontal="center" vertical="top"/>
    </xf>
    <xf numFmtId="0" fontId="29" fillId="0" borderId="14" xfId="0" applyFont="1" applyFill="1" applyBorder="1" applyAlignment="1">
      <alignment horizontal="left" vertical="top"/>
    </xf>
    <xf numFmtId="49" fontId="13" fillId="0" borderId="12" xfId="56" applyNumberFormat="1" applyFont="1" applyFill="1" applyBorder="1" applyAlignment="1">
      <alignment horizontal="center" vertical="top" wrapText="1"/>
    </xf>
    <xf numFmtId="49" fontId="30" fillId="0" borderId="12" xfId="56" applyNumberFormat="1" applyFont="1" applyFill="1" applyBorder="1" applyAlignment="1">
      <alignment horizontal="center" vertical="top" wrapText="1"/>
    </xf>
    <xf numFmtId="0" fontId="30" fillId="0" borderId="14" xfId="56" applyFont="1" applyFill="1" applyBorder="1" applyAlignment="1">
      <alignment vertical="top" wrapText="1"/>
    </xf>
    <xf numFmtId="3" fontId="30" fillId="0" borderId="12" xfId="0" applyNumberFormat="1" applyFont="1" applyFill="1" applyBorder="1" applyAlignment="1" applyProtection="1">
      <alignment horizontal="center" vertical="center" wrapText="1"/>
    </xf>
    <xf numFmtId="3" fontId="29" fillId="0" borderId="14" xfId="0" applyNumberFormat="1" applyFont="1" applyFill="1" applyBorder="1" applyAlignment="1">
      <alignment horizontal="center" vertical="justify"/>
    </xf>
    <xf numFmtId="3" fontId="13" fillId="0" borderId="14" xfId="0" applyNumberFormat="1" applyFont="1" applyFill="1" applyBorder="1" applyAlignment="1">
      <alignment horizontal="center" vertical="justify"/>
    </xf>
    <xf numFmtId="0" fontId="13" fillId="0" borderId="14" xfId="56" applyFont="1" applyFill="1" applyBorder="1" applyAlignment="1">
      <alignment vertical="top"/>
    </xf>
    <xf numFmtId="0" fontId="30" fillId="24" borderId="0" xfId="56" applyFont="1" applyFill="1" applyBorder="1" applyAlignment="1">
      <alignment vertical="top" wrapText="1"/>
    </xf>
    <xf numFmtId="3" fontId="13" fillId="0" borderId="14" xfId="56" applyNumberFormat="1" applyFont="1" applyFill="1" applyBorder="1" applyAlignment="1">
      <alignment horizontal="center" vertical="top"/>
    </xf>
    <xf numFmtId="49" fontId="13" fillId="0" borderId="15" xfId="0" applyNumberFormat="1" applyFont="1" applyFill="1" applyBorder="1" applyAlignment="1">
      <alignment horizontal="center" vertical="top"/>
    </xf>
    <xf numFmtId="0" fontId="13" fillId="0" borderId="12" xfId="0" applyFont="1" applyFill="1" applyBorder="1" applyAlignment="1">
      <alignment vertical="top" wrapText="1"/>
    </xf>
    <xf numFmtId="0" fontId="30" fillId="0" borderId="14" xfId="0" applyFont="1" applyFill="1" applyBorder="1" applyAlignment="1">
      <alignment wrapText="1"/>
    </xf>
    <xf numFmtId="3" fontId="30" fillId="0" borderId="12" xfId="0" applyNumberFormat="1" applyFont="1" applyFill="1" applyBorder="1" applyAlignment="1">
      <alignment horizontal="center" vertical="top" wrapText="1"/>
    </xf>
    <xf numFmtId="0" fontId="33" fillId="0" borderId="0" xfId="0" applyFont="1" applyFill="1" applyBorder="1"/>
    <xf numFmtId="0" fontId="33" fillId="0" borderId="0" xfId="0" applyFont="1" applyFill="1"/>
    <xf numFmtId="0" fontId="29" fillId="0" borderId="14" xfId="0" applyFont="1" applyFill="1" applyBorder="1" applyAlignment="1">
      <alignment vertical="top" wrapText="1"/>
    </xf>
    <xf numFmtId="4" fontId="30" fillId="0" borderId="14" xfId="0" applyNumberFormat="1" applyFont="1" applyFill="1" applyBorder="1" applyAlignment="1">
      <alignment horizontal="center" vertical="justify"/>
    </xf>
    <xf numFmtId="49" fontId="13" fillId="0" borderId="12" xfId="0" applyNumberFormat="1" applyFont="1" applyFill="1" applyBorder="1" applyAlignment="1">
      <alignment horizontal="center" vertical="justify"/>
    </xf>
    <xf numFmtId="49" fontId="30" fillId="0" borderId="12" xfId="0" applyNumberFormat="1" applyFont="1" applyFill="1" applyBorder="1" applyAlignment="1">
      <alignment horizontal="center" vertical="justify"/>
    </xf>
    <xf numFmtId="49" fontId="13" fillId="0" borderId="12" xfId="55" applyNumberFormat="1" applyFont="1" applyFill="1" applyBorder="1" applyAlignment="1">
      <alignment horizontal="center" vertical="top" wrapText="1"/>
    </xf>
    <xf numFmtId="0" fontId="30" fillId="0" borderId="0" xfId="0" applyFont="1" applyFill="1" applyAlignment="1">
      <alignment vertical="top" wrapText="1"/>
    </xf>
    <xf numFmtId="49" fontId="13" fillId="0" borderId="12" xfId="0" applyNumberFormat="1" applyFont="1" applyFill="1" applyBorder="1" applyAlignment="1">
      <alignment horizontal="center" vertical="top" wrapText="1"/>
    </xf>
    <xf numFmtId="4" fontId="13" fillId="0" borderId="14" xfId="56" applyNumberFormat="1" applyFont="1" applyFill="1" applyBorder="1" applyAlignment="1">
      <alignment horizontal="center" vertical="top"/>
    </xf>
    <xf numFmtId="3" fontId="30" fillId="0" borderId="14" xfId="56" applyNumberFormat="1" applyFont="1" applyFill="1" applyBorder="1" applyAlignment="1">
      <alignment horizontal="center" vertical="top"/>
    </xf>
    <xf numFmtId="4" fontId="30" fillId="0" borderId="14" xfId="56" applyNumberFormat="1" applyFont="1" applyFill="1" applyBorder="1" applyAlignment="1">
      <alignment horizontal="center" vertical="top"/>
    </xf>
    <xf numFmtId="49" fontId="13" fillId="0" borderId="15" xfId="0" applyNumberFormat="1" applyFont="1" applyFill="1" applyBorder="1" applyAlignment="1">
      <alignment horizontal="center" vertical="justify"/>
    </xf>
    <xf numFmtId="0" fontId="13" fillId="0" borderId="14" xfId="0" applyFont="1" applyFill="1" applyBorder="1" applyAlignment="1">
      <alignment horizontal="left" vertical="top" wrapText="1"/>
    </xf>
    <xf numFmtId="0" fontId="13" fillId="0" borderId="14" xfId="0" applyNumberFormat="1" applyFont="1" applyFill="1" applyBorder="1" applyAlignment="1" applyProtection="1">
      <alignment horizontal="left" vertical="center" wrapText="1"/>
    </xf>
    <xf numFmtId="0" fontId="13" fillId="24" borderId="14" xfId="0" applyFont="1" applyFill="1" applyBorder="1" applyAlignment="1">
      <alignment vertical="top" wrapText="1"/>
    </xf>
    <xf numFmtId="3" fontId="13" fillId="0" borderId="14" xfId="56" applyNumberFormat="1" applyFont="1" applyFill="1" applyBorder="1" applyAlignment="1">
      <alignment horizontal="center" vertical="justify"/>
    </xf>
    <xf numFmtId="0" fontId="30" fillId="0" borderId="14" xfId="0" applyFont="1" applyFill="1" applyBorder="1" applyAlignment="1">
      <alignment vertical="top"/>
    </xf>
    <xf numFmtId="3" fontId="29" fillId="0" borderId="5" xfId="0" applyNumberFormat="1" applyFont="1" applyFill="1" applyBorder="1" applyAlignment="1">
      <alignment horizontal="center" vertical="top"/>
    </xf>
    <xf numFmtId="4" fontId="29" fillId="0" borderId="5" xfId="0" applyNumberFormat="1" applyFont="1" applyFill="1" applyBorder="1" applyAlignment="1">
      <alignment horizontal="center" vertical="top"/>
    </xf>
  </cellXfs>
  <cellStyles count="64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Normal_meresha_07" xfId="19"/>
    <cellStyle name="Акцент1" xfId="20"/>
    <cellStyle name="Акцент2" xfId="21"/>
    <cellStyle name="Акцент3" xfId="22"/>
    <cellStyle name="Акцент4" xfId="23"/>
    <cellStyle name="Акцент5" xfId="24"/>
    <cellStyle name="Акцент6" xfId="25"/>
    <cellStyle name="Вывод" xfId="26"/>
    <cellStyle name="Вычисление" xfId="27"/>
    <cellStyle name="Звичайний" xfId="0" builtinId="0"/>
    <cellStyle name="Звичайний 10" xfId="28"/>
    <cellStyle name="Звичайний 11" xfId="29"/>
    <cellStyle name="Звичайний 12" xfId="30"/>
    <cellStyle name="Звичайний 13" xfId="31"/>
    <cellStyle name="Звичайний 14" xfId="32"/>
    <cellStyle name="Звичайний 15" xfId="33"/>
    <cellStyle name="Звичайний 16" xfId="34"/>
    <cellStyle name="Звичайний 17" xfId="35"/>
    <cellStyle name="Звичайний 18" xfId="36"/>
    <cellStyle name="Звичайний 19" xfId="37"/>
    <cellStyle name="Звичайний 2" xfId="38"/>
    <cellStyle name="Звичайний 20" xfId="39"/>
    <cellStyle name="Звичайний 21 2" xfId="56"/>
    <cellStyle name="Звичайний 3" xfId="40"/>
    <cellStyle name="Звичайний 4" xfId="41"/>
    <cellStyle name="Звичайний 5" xfId="42"/>
    <cellStyle name="Звичайний 6" xfId="43"/>
    <cellStyle name="Звичайний 7" xfId="44"/>
    <cellStyle name="Звичайний 8" xfId="45"/>
    <cellStyle name="Звичайний 9" xfId="46"/>
    <cellStyle name="Итог" xfId="47"/>
    <cellStyle name="Нейтральный" xfId="48"/>
    <cellStyle name="Обычный 11 4" xfId="49"/>
    <cellStyle name="Обычный 2" xfId="50"/>
    <cellStyle name="Обычный 3" xfId="55"/>
    <cellStyle name="Плохой" xfId="51"/>
    <cellStyle name="Пояснение" xfId="52"/>
    <cellStyle name="Примечание" xfId="53"/>
    <cellStyle name="Стиль 1" xfId="54"/>
    <cellStyle name="Финансовый 2" xfId="57"/>
    <cellStyle name="Финансовый 2 2" xfId="58"/>
    <cellStyle name="Финансовый 2 2 2" xfId="62"/>
    <cellStyle name="Финансовый 2 3" xfId="60"/>
    <cellStyle name="Финансовый 2 4" xfId="61"/>
    <cellStyle name="Фінансовий 2" xfId="59"/>
    <cellStyle name="Фінансовий 2 2" xfId="6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CC00FF"/>
      <color rgb="FF99FF33"/>
      <color rgb="FF008000"/>
      <color rgb="FFFFCC99"/>
      <color rgb="FF53E040"/>
      <color rgb="FF66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N41"/>
  <sheetViews>
    <sheetView topLeftCell="A27" workbookViewId="0">
      <selection activeCell="C45" sqref="A1:XFD1048576"/>
    </sheetView>
  </sheetViews>
  <sheetFormatPr defaultColWidth="9.1640625" defaultRowHeight="12.75" x14ac:dyDescent="0.2"/>
  <cols>
    <col min="1" max="1" width="17.5" style="1" customWidth="1"/>
    <col min="2" max="2" width="102.1640625" style="1" customWidth="1"/>
    <col min="3" max="3" width="19.5" style="1" customWidth="1"/>
    <col min="4" max="4" width="19.6640625" style="1" customWidth="1"/>
    <col min="5" max="5" width="16" style="1" customWidth="1"/>
    <col min="6" max="6" width="17.6640625" style="1" customWidth="1"/>
    <col min="7" max="7" width="9.1640625" style="1" customWidth="1"/>
    <col min="8" max="8" width="22" style="5" customWidth="1"/>
    <col min="9" max="9" width="20.1640625" style="5" customWidth="1"/>
    <col min="10" max="239" width="9.1640625" style="5" customWidth="1"/>
    <col min="240" max="248" width="9.1640625" style="1" customWidth="1"/>
    <col min="249" max="16384" width="9.1640625" style="5"/>
  </cols>
  <sheetData>
    <row r="1" spans="1:248" s="39" customFormat="1" ht="20.25" x14ac:dyDescent="0.3">
      <c r="A1" s="55"/>
      <c r="B1" s="55"/>
      <c r="C1" s="137"/>
      <c r="D1" s="224" t="s">
        <v>22</v>
      </c>
      <c r="E1" s="224"/>
      <c r="F1" s="224"/>
      <c r="G1" s="55"/>
      <c r="IF1" s="55"/>
      <c r="IG1" s="55"/>
      <c r="IH1" s="55"/>
      <c r="II1" s="55"/>
      <c r="IJ1" s="55"/>
      <c r="IK1" s="55"/>
      <c r="IL1" s="55"/>
      <c r="IM1" s="55"/>
      <c r="IN1" s="55"/>
    </row>
    <row r="2" spans="1:248" s="39" customFormat="1" ht="20.25" x14ac:dyDescent="0.3">
      <c r="A2" s="138"/>
      <c r="B2" s="55"/>
      <c r="C2" s="137"/>
      <c r="D2" s="224" t="s">
        <v>23</v>
      </c>
      <c r="E2" s="225"/>
      <c r="F2" s="225"/>
      <c r="G2" s="55"/>
      <c r="IF2" s="55"/>
      <c r="IG2" s="55"/>
      <c r="IH2" s="55"/>
      <c r="II2" s="55"/>
      <c r="IJ2" s="55"/>
      <c r="IK2" s="55"/>
      <c r="IL2" s="55"/>
      <c r="IM2" s="55"/>
      <c r="IN2" s="55"/>
    </row>
    <row r="3" spans="1:248" s="39" customFormat="1" ht="20.25" customHeight="1" x14ac:dyDescent="0.3">
      <c r="A3" s="55"/>
      <c r="B3" s="55"/>
      <c r="C3" s="139"/>
      <c r="D3" s="226" t="s">
        <v>24</v>
      </c>
      <c r="E3" s="226"/>
      <c r="F3" s="226"/>
      <c r="G3" s="55"/>
      <c r="H3" s="55"/>
      <c r="IF3" s="55"/>
      <c r="IG3" s="55"/>
      <c r="IH3" s="55"/>
      <c r="II3" s="55"/>
      <c r="IJ3" s="55"/>
      <c r="IK3" s="55"/>
      <c r="IL3" s="55"/>
      <c r="IM3" s="55"/>
      <c r="IN3" s="55"/>
    </row>
    <row r="4" spans="1:248" s="39" customFormat="1" ht="20.25" x14ac:dyDescent="0.3">
      <c r="A4" s="55"/>
      <c r="B4" s="55"/>
      <c r="C4" s="139"/>
      <c r="D4" s="230" t="s">
        <v>25</v>
      </c>
      <c r="E4" s="230"/>
      <c r="F4" s="230"/>
      <c r="G4" s="55"/>
      <c r="H4" s="55"/>
      <c r="IF4" s="55"/>
      <c r="IG4" s="55"/>
      <c r="IH4" s="55"/>
      <c r="II4" s="55"/>
      <c r="IJ4" s="55"/>
      <c r="IK4" s="55"/>
      <c r="IL4" s="55"/>
      <c r="IM4" s="55"/>
      <c r="IN4" s="55"/>
    </row>
    <row r="5" spans="1:248" s="39" customFormat="1" ht="20.25" x14ac:dyDescent="0.3">
      <c r="A5" s="55"/>
      <c r="B5" s="55"/>
      <c r="C5" s="139"/>
      <c r="D5" s="216"/>
      <c r="E5" s="216"/>
      <c r="F5" s="216"/>
      <c r="G5" s="55"/>
      <c r="H5" s="55"/>
      <c r="IF5" s="55"/>
      <c r="IG5" s="55"/>
      <c r="IH5" s="55"/>
      <c r="II5" s="55"/>
      <c r="IJ5" s="55"/>
      <c r="IK5" s="55"/>
      <c r="IL5" s="55"/>
      <c r="IM5" s="55"/>
      <c r="IN5" s="55"/>
    </row>
    <row r="6" spans="1:248" ht="20.25" x14ac:dyDescent="0.2">
      <c r="A6" s="227" t="s">
        <v>96</v>
      </c>
      <c r="B6" s="228"/>
      <c r="C6" s="228"/>
      <c r="D6" s="228"/>
      <c r="E6" s="228"/>
    </row>
    <row r="7" spans="1:248" ht="20.25" x14ac:dyDescent="0.2">
      <c r="A7" s="9">
        <v>13563000000</v>
      </c>
      <c r="B7" s="214"/>
      <c r="C7" s="214"/>
      <c r="D7" s="214"/>
      <c r="E7" s="214"/>
    </row>
    <row r="8" spans="1:248" ht="20.25" x14ac:dyDescent="0.2">
      <c r="A8" s="6" t="s">
        <v>4</v>
      </c>
      <c r="B8" s="214"/>
      <c r="C8" s="214"/>
      <c r="D8" s="214"/>
      <c r="E8" s="214"/>
    </row>
    <row r="9" spans="1:248" ht="18" x14ac:dyDescent="0.2">
      <c r="B9" s="140"/>
      <c r="C9" s="140"/>
      <c r="D9" s="140"/>
      <c r="E9" s="140"/>
      <c r="F9" s="141" t="s">
        <v>3</v>
      </c>
    </row>
    <row r="10" spans="1:248" s="3" customFormat="1" ht="15" x14ac:dyDescent="0.2">
      <c r="A10" s="229" t="s">
        <v>7</v>
      </c>
      <c r="B10" s="229" t="s">
        <v>97</v>
      </c>
      <c r="C10" s="229" t="s">
        <v>1</v>
      </c>
      <c r="D10" s="229" t="s">
        <v>35</v>
      </c>
      <c r="E10" s="229" t="s">
        <v>0</v>
      </c>
      <c r="F10" s="229"/>
      <c r="G10" s="13"/>
      <c r="IF10" s="13"/>
      <c r="IG10" s="13"/>
      <c r="IH10" s="13"/>
      <c r="II10" s="13"/>
      <c r="IJ10" s="13"/>
      <c r="IK10" s="13"/>
      <c r="IL10" s="13"/>
      <c r="IM10" s="13"/>
      <c r="IN10" s="13"/>
    </row>
    <row r="11" spans="1:248" s="3" customFormat="1" ht="45" x14ac:dyDescent="0.2">
      <c r="A11" s="229"/>
      <c r="B11" s="229"/>
      <c r="C11" s="229"/>
      <c r="D11" s="229"/>
      <c r="E11" s="215" t="s">
        <v>1</v>
      </c>
      <c r="F11" s="215" t="s">
        <v>98</v>
      </c>
      <c r="G11" s="13"/>
      <c r="IF11" s="13"/>
      <c r="IG11" s="13"/>
      <c r="IH11" s="13"/>
      <c r="II11" s="13"/>
      <c r="IJ11" s="13"/>
      <c r="IK11" s="13"/>
      <c r="IL11" s="13"/>
      <c r="IM11" s="13"/>
      <c r="IN11" s="13"/>
    </row>
    <row r="12" spans="1:248" s="3" customFormat="1" ht="15" x14ac:dyDescent="0.2">
      <c r="A12" s="78">
        <v>1</v>
      </c>
      <c r="B12" s="78">
        <v>2</v>
      </c>
      <c r="C12" s="78">
        <v>3</v>
      </c>
      <c r="D12" s="78">
        <v>4</v>
      </c>
      <c r="E12" s="78">
        <v>5</v>
      </c>
      <c r="F12" s="78">
        <v>6</v>
      </c>
      <c r="G12" s="13"/>
      <c r="IF12" s="13"/>
      <c r="IG12" s="13"/>
      <c r="IH12" s="13"/>
      <c r="II12" s="13"/>
      <c r="IJ12" s="13"/>
      <c r="IK12" s="13"/>
      <c r="IL12" s="13"/>
      <c r="IM12" s="13"/>
      <c r="IN12" s="13"/>
    </row>
    <row r="13" spans="1:248" s="3" customFormat="1" ht="15.75" x14ac:dyDescent="0.2">
      <c r="A13" s="142" t="s">
        <v>99</v>
      </c>
      <c r="B13" s="143" t="s">
        <v>100</v>
      </c>
      <c r="C13" s="144">
        <f>D13+E13</f>
        <v>1115799.92</v>
      </c>
      <c r="D13" s="144">
        <f>D14</f>
        <v>1115799.92</v>
      </c>
      <c r="E13" s="145">
        <f t="shared" ref="E13:F13" si="0">E14</f>
        <v>0</v>
      </c>
      <c r="F13" s="145">
        <f t="shared" si="0"/>
        <v>0</v>
      </c>
      <c r="G13" s="146"/>
    </row>
    <row r="14" spans="1:248" s="3" customFormat="1" ht="15.75" x14ac:dyDescent="0.2">
      <c r="A14" s="142">
        <v>41000000</v>
      </c>
      <c r="B14" s="143" t="s">
        <v>295</v>
      </c>
      <c r="C14" s="321">
        <f>D14+E14</f>
        <v>1115799.92</v>
      </c>
      <c r="D14" s="144">
        <f>D15+D17</f>
        <v>1115799.92</v>
      </c>
      <c r="E14" s="145">
        <f>E15+E17</f>
        <v>0</v>
      </c>
      <c r="F14" s="145">
        <f>F15+F17</f>
        <v>0</v>
      </c>
      <c r="G14" s="146"/>
    </row>
    <row r="15" spans="1:248" s="3" customFormat="1" ht="15.75" x14ac:dyDescent="0.2">
      <c r="A15" s="142">
        <v>41030000</v>
      </c>
      <c r="B15" s="143" t="s">
        <v>296</v>
      </c>
      <c r="C15" s="322">
        <f>D15+E15</f>
        <v>2299000</v>
      </c>
      <c r="D15" s="145">
        <f>D16</f>
        <v>2299000</v>
      </c>
      <c r="E15" s="145">
        <f t="shared" ref="E15:F15" si="1">E16</f>
        <v>0</v>
      </c>
      <c r="F15" s="145">
        <f t="shared" si="1"/>
        <v>0</v>
      </c>
      <c r="G15" s="146"/>
    </row>
    <row r="16" spans="1:248" s="3" customFormat="1" ht="30" x14ac:dyDescent="0.2">
      <c r="A16" s="147">
        <v>41034500</v>
      </c>
      <c r="B16" s="148" t="s">
        <v>297</v>
      </c>
      <c r="C16" s="323">
        <f>D16+E16</f>
        <v>2299000</v>
      </c>
      <c r="D16" s="324">
        <v>2299000</v>
      </c>
      <c r="E16" s="324">
        <v>0</v>
      </c>
      <c r="F16" s="324">
        <v>0</v>
      </c>
      <c r="G16" s="146"/>
    </row>
    <row r="17" spans="1:28" s="3" customFormat="1" ht="15.75" x14ac:dyDescent="0.2">
      <c r="A17" s="142">
        <v>41050000</v>
      </c>
      <c r="B17" s="143" t="s">
        <v>101</v>
      </c>
      <c r="C17" s="144">
        <f>D17+E17</f>
        <v>-1183200.08</v>
      </c>
      <c r="D17" s="144">
        <f>D18+D19+D21</f>
        <v>-1183200.08</v>
      </c>
      <c r="E17" s="145">
        <f t="shared" ref="E17:F17" si="2">E18+E19+E21</f>
        <v>0</v>
      </c>
      <c r="F17" s="145">
        <f t="shared" si="2"/>
        <v>0</v>
      </c>
      <c r="G17" s="146"/>
    </row>
    <row r="18" spans="1:28" s="3" customFormat="1" ht="75" x14ac:dyDescent="0.2">
      <c r="A18" s="147">
        <v>41050900</v>
      </c>
      <c r="B18" s="148" t="s">
        <v>102</v>
      </c>
      <c r="C18" s="149">
        <f t="shared" ref="C18" si="3">D18+E18</f>
        <v>-1167578.3</v>
      </c>
      <c r="D18" s="150">
        <v>-1167578.3</v>
      </c>
      <c r="E18" s="151">
        <v>0</v>
      </c>
      <c r="F18" s="151">
        <v>0</v>
      </c>
      <c r="G18" s="146"/>
    </row>
    <row r="19" spans="1:28" s="3" customFormat="1" ht="15" x14ac:dyDescent="0.2">
      <c r="A19" s="147">
        <v>41053900</v>
      </c>
      <c r="B19" s="148" t="s">
        <v>189</v>
      </c>
      <c r="C19" s="325">
        <f>C20</f>
        <v>-25627</v>
      </c>
      <c r="D19" s="325">
        <f t="shared" ref="D19:F19" si="4">D20</f>
        <v>-25627</v>
      </c>
      <c r="E19" s="325">
        <f t="shared" si="4"/>
        <v>0</v>
      </c>
      <c r="F19" s="325">
        <f t="shared" si="4"/>
        <v>0</v>
      </c>
      <c r="G19" s="146"/>
    </row>
    <row r="20" spans="1:28" s="3" customFormat="1" ht="34.5" customHeight="1" x14ac:dyDescent="0.2">
      <c r="A20" s="147"/>
      <c r="B20" s="326" t="s">
        <v>293</v>
      </c>
      <c r="C20" s="325">
        <f>D20</f>
        <v>-25627</v>
      </c>
      <c r="D20" s="327">
        <v>-25627</v>
      </c>
      <c r="E20" s="327">
        <v>0</v>
      </c>
      <c r="F20" s="327">
        <v>0</v>
      </c>
      <c r="G20" s="146"/>
    </row>
    <row r="21" spans="1:28" s="3" customFormat="1" ht="135" x14ac:dyDescent="0.2">
      <c r="A21" s="147">
        <v>41054200</v>
      </c>
      <c r="B21" s="328" t="s">
        <v>294</v>
      </c>
      <c r="C21" s="150">
        <f>D21</f>
        <v>10005.219999999999</v>
      </c>
      <c r="D21" s="329">
        <v>10005.219999999999</v>
      </c>
      <c r="E21" s="330">
        <v>0</v>
      </c>
      <c r="F21" s="330">
        <v>0</v>
      </c>
      <c r="G21" s="146"/>
    </row>
    <row r="22" spans="1:28" s="114" customFormat="1" ht="15.75" x14ac:dyDescent="0.25">
      <c r="A22" s="152">
        <v>90010200</v>
      </c>
      <c r="B22" s="153" t="s">
        <v>103</v>
      </c>
      <c r="C22" s="144">
        <f>D22+E22</f>
        <v>1115799.92</v>
      </c>
      <c r="D22" s="144">
        <f>D13</f>
        <v>1115799.92</v>
      </c>
      <c r="E22" s="145">
        <f>E13</f>
        <v>0</v>
      </c>
      <c r="F22" s="145">
        <f>F13</f>
        <v>0</v>
      </c>
      <c r="G22" s="154"/>
    </row>
    <row r="23" spans="1:28" s="39" customFormat="1" ht="20.25" x14ac:dyDescent="0.3">
      <c r="A23" s="223"/>
      <c r="B23" s="56"/>
      <c r="C23" s="155"/>
      <c r="D23" s="223"/>
      <c r="E23" s="156"/>
    </row>
    <row r="24" spans="1:28" ht="16.5" customHeight="1" x14ac:dyDescent="0.2"/>
    <row r="25" spans="1:28" s="38" customFormat="1" ht="20.25" x14ac:dyDescent="0.25">
      <c r="A25" s="60" t="s">
        <v>26</v>
      </c>
      <c r="B25" s="56"/>
      <c r="C25" s="61"/>
      <c r="D25" s="223" t="s">
        <v>415</v>
      </c>
      <c r="E25" s="58"/>
      <c r="F25" s="157"/>
      <c r="G25" s="59"/>
      <c r="H25" s="59"/>
      <c r="J25" s="158"/>
      <c r="K25" s="158"/>
      <c r="L25" s="159"/>
      <c r="N25" s="160"/>
      <c r="P25" s="161"/>
      <c r="Q25" s="162"/>
      <c r="R25" s="163"/>
      <c r="S25" s="164"/>
      <c r="T25" s="164"/>
      <c r="U25" s="164"/>
      <c r="V25" s="164"/>
      <c r="W25" s="165"/>
      <c r="X25" s="166"/>
      <c r="Y25" s="166"/>
      <c r="Z25" s="166"/>
      <c r="AA25" s="166"/>
      <c r="AB25" s="166"/>
    </row>
    <row r="26" spans="1:28" s="38" customFormat="1" ht="18" x14ac:dyDescent="0.25">
      <c r="A26" s="58"/>
      <c r="B26" s="57"/>
      <c r="C26" s="57"/>
      <c r="D26" s="59"/>
      <c r="E26" s="167"/>
      <c r="F26" s="157"/>
      <c r="G26" s="59"/>
      <c r="H26" s="59"/>
      <c r="I26" s="58"/>
      <c r="J26" s="158"/>
      <c r="K26" s="158"/>
      <c r="L26" s="159"/>
      <c r="N26" s="160"/>
      <c r="P26" s="161"/>
      <c r="Q26" s="168"/>
      <c r="R26" s="169"/>
      <c r="S26" s="164"/>
      <c r="T26" s="164"/>
      <c r="U26" s="164"/>
      <c r="V26" s="164"/>
      <c r="W26" s="165"/>
      <c r="X26" s="166"/>
      <c r="Y26" s="166"/>
      <c r="Z26" s="166"/>
      <c r="AA26" s="166"/>
      <c r="AB26" s="166"/>
    </row>
    <row r="27" spans="1:28" s="38" customFormat="1" ht="20.25" x14ac:dyDescent="0.3">
      <c r="A27" s="223" t="s">
        <v>27</v>
      </c>
      <c r="B27" s="56"/>
      <c r="C27" s="56"/>
      <c r="D27" s="62"/>
      <c r="E27" s="159"/>
      <c r="F27" s="159"/>
      <c r="G27" s="170"/>
      <c r="H27" s="170"/>
      <c r="I27" s="159"/>
      <c r="J27" s="159"/>
      <c r="K27" s="159"/>
      <c r="L27" s="159"/>
      <c r="N27" s="160"/>
      <c r="P27" s="171"/>
      <c r="Q27" s="168"/>
      <c r="R27" s="163"/>
      <c r="S27" s="172"/>
      <c r="T27" s="172"/>
      <c r="U27" s="172"/>
      <c r="V27" s="172"/>
      <c r="W27" s="173"/>
    </row>
    <row r="28" spans="1:28" s="38" customFormat="1" ht="11.25" customHeight="1" x14ac:dyDescent="0.3">
      <c r="A28" s="223"/>
      <c r="B28" s="56"/>
      <c r="C28" s="56"/>
      <c r="D28" s="62"/>
      <c r="E28" s="159"/>
      <c r="F28" s="159"/>
      <c r="G28" s="170"/>
      <c r="H28" s="170"/>
      <c r="I28" s="159"/>
      <c r="J28" s="159"/>
      <c r="K28" s="159"/>
      <c r="L28" s="159"/>
      <c r="N28" s="160"/>
      <c r="O28" s="171"/>
      <c r="P28" s="171"/>
      <c r="Q28" s="174"/>
      <c r="R28" s="169"/>
      <c r="S28" s="172"/>
      <c r="T28" s="172"/>
      <c r="U28" s="172"/>
      <c r="V28" s="172"/>
      <c r="W28" s="173"/>
    </row>
    <row r="29" spans="1:28" s="38" customFormat="1" ht="20.25" x14ac:dyDescent="0.3">
      <c r="A29" s="223" t="s">
        <v>21</v>
      </c>
      <c r="B29" s="56"/>
      <c r="C29" s="56"/>
      <c r="D29" s="223" t="s">
        <v>416</v>
      </c>
      <c r="E29" s="159"/>
      <c r="F29" s="159"/>
      <c r="G29" s="170"/>
      <c r="H29" s="170"/>
      <c r="I29" s="159"/>
      <c r="J29" s="159"/>
      <c r="K29" s="159"/>
      <c r="L29" s="159"/>
      <c r="N29" s="160"/>
      <c r="P29" s="171"/>
      <c r="R29" s="175"/>
      <c r="S29" s="172"/>
      <c r="T29" s="172"/>
      <c r="U29" s="172"/>
      <c r="V29" s="172"/>
      <c r="W29" s="173"/>
    </row>
    <row r="30" spans="1:28" s="38" customFormat="1" ht="16.5" customHeight="1" x14ac:dyDescent="0.3">
      <c r="A30" s="223"/>
      <c r="B30" s="56"/>
      <c r="C30" s="56"/>
      <c r="D30" s="223"/>
      <c r="E30" s="159"/>
      <c r="F30" s="159"/>
      <c r="G30" s="170"/>
      <c r="H30" s="170"/>
      <c r="I30" s="159"/>
      <c r="J30" s="159"/>
      <c r="L30" s="159"/>
      <c r="N30" s="160"/>
      <c r="P30" s="171"/>
      <c r="R30" s="176"/>
      <c r="S30" s="172"/>
      <c r="T30" s="172"/>
      <c r="U30" s="172"/>
      <c r="V30" s="172"/>
      <c r="W30" s="173"/>
    </row>
    <row r="31" spans="1:28" s="38" customFormat="1" ht="20.25" x14ac:dyDescent="0.3">
      <c r="A31" s="222" t="s">
        <v>5</v>
      </c>
      <c r="B31" s="63"/>
      <c r="C31" s="63"/>
      <c r="D31" s="63"/>
      <c r="E31" s="159"/>
      <c r="F31" s="159"/>
      <c r="G31" s="170"/>
      <c r="H31" s="170"/>
      <c r="I31" s="159"/>
      <c r="J31" s="159"/>
      <c r="N31" s="160"/>
      <c r="P31" s="171"/>
      <c r="R31" s="176"/>
      <c r="S31" s="172"/>
      <c r="T31" s="172"/>
      <c r="U31" s="172"/>
      <c r="V31" s="172"/>
      <c r="W31" s="173"/>
    </row>
    <row r="32" spans="1:28" s="38" customFormat="1" ht="20.25" x14ac:dyDescent="0.3">
      <c r="A32" s="223" t="s">
        <v>6</v>
      </c>
      <c r="B32" s="65"/>
      <c r="C32" s="65"/>
      <c r="D32" s="64" t="s">
        <v>417</v>
      </c>
      <c r="E32" s="159"/>
      <c r="F32" s="159"/>
      <c r="G32" s="170"/>
      <c r="H32" s="170"/>
      <c r="I32" s="159"/>
      <c r="J32" s="159"/>
      <c r="N32" s="160"/>
      <c r="P32" s="171"/>
      <c r="R32" s="176"/>
      <c r="S32" s="172"/>
      <c r="T32" s="172"/>
      <c r="U32" s="172"/>
      <c r="V32" s="172"/>
      <c r="W32" s="173"/>
    </row>
    <row r="33" spans="1:248" x14ac:dyDescent="0.2">
      <c r="A33" s="177"/>
      <c r="C33" s="178"/>
      <c r="D33" s="178"/>
      <c r="E33" s="178"/>
      <c r="F33" s="178"/>
    </row>
    <row r="34" spans="1:248" ht="20.25" x14ac:dyDescent="0.2">
      <c r="A34" s="60" t="s">
        <v>177</v>
      </c>
    </row>
    <row r="35" spans="1:248" s="4" customFormat="1" ht="16.5" x14ac:dyDescent="0.25">
      <c r="A35" s="179"/>
      <c r="B35" s="179"/>
      <c r="C35" s="180"/>
      <c r="D35" s="180"/>
      <c r="E35" s="180"/>
      <c r="F35" s="180"/>
      <c r="G35" s="179"/>
      <c r="IF35" s="179"/>
      <c r="IG35" s="179"/>
      <c r="IH35" s="179"/>
      <c r="II35" s="179"/>
      <c r="IJ35" s="179"/>
      <c r="IK35" s="179"/>
      <c r="IL35" s="179"/>
      <c r="IM35" s="179"/>
      <c r="IN35" s="179"/>
    </row>
    <row r="36" spans="1:248" x14ac:dyDescent="0.2">
      <c r="C36" s="178"/>
      <c r="D36" s="178"/>
      <c r="E36" s="178"/>
      <c r="F36" s="178"/>
    </row>
    <row r="41" spans="1:248" s="1" customFormat="1" x14ac:dyDescent="0.2">
      <c r="C41" s="178"/>
      <c r="D41" s="178"/>
      <c r="E41" s="178"/>
      <c r="F41" s="178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</row>
  </sheetData>
  <mergeCells count="10">
    <mergeCell ref="D1:F1"/>
    <mergeCell ref="D2:F2"/>
    <mergeCell ref="D3:F3"/>
    <mergeCell ref="A6:E6"/>
    <mergeCell ref="A10:A11"/>
    <mergeCell ref="B10:B11"/>
    <mergeCell ref="C10:C11"/>
    <mergeCell ref="D10:D11"/>
    <mergeCell ref="E10:F10"/>
    <mergeCell ref="D4:F4"/>
  </mergeCells>
  <pageMargins left="0.39370078740157483" right="0.39370078740157483" top="1.1811023622047245" bottom="0.3937007874015748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3"/>
  <sheetViews>
    <sheetView topLeftCell="A28" workbookViewId="0">
      <selection activeCell="B50" sqref="A1:XFD1048576"/>
    </sheetView>
  </sheetViews>
  <sheetFormatPr defaultColWidth="9.1640625" defaultRowHeight="12.75" x14ac:dyDescent="0.2"/>
  <cols>
    <col min="1" max="1" width="17" style="1" customWidth="1"/>
    <col min="2" max="2" width="130.5" style="1" customWidth="1"/>
    <col min="3" max="3" width="15.33203125" style="1" customWidth="1"/>
    <col min="4" max="4" width="18.5" style="1" customWidth="1"/>
    <col min="5" max="5" width="18.83203125" style="1" customWidth="1"/>
    <col min="6" max="6" width="19.1640625" style="1" customWidth="1"/>
    <col min="7" max="12" width="9.1640625" style="1" customWidth="1"/>
    <col min="13" max="16384" width="9.1640625" style="5"/>
  </cols>
  <sheetData>
    <row r="1" spans="1:12" s="7" customFormat="1" ht="20.25" x14ac:dyDescent="0.3">
      <c r="A1" s="55"/>
      <c r="B1" s="55"/>
      <c r="C1" s="55"/>
      <c r="D1" s="224" t="s">
        <v>115</v>
      </c>
      <c r="E1" s="224"/>
      <c r="F1" s="224"/>
      <c r="G1" s="6"/>
      <c r="H1" s="6"/>
      <c r="I1" s="6"/>
      <c r="J1" s="6"/>
      <c r="K1" s="6"/>
      <c r="L1" s="6"/>
    </row>
    <row r="2" spans="1:12" s="7" customFormat="1" ht="28.5" customHeight="1" x14ac:dyDescent="0.3">
      <c r="A2" s="55"/>
      <c r="B2" s="55"/>
      <c r="C2" s="55"/>
      <c r="D2" s="224" t="s">
        <v>23</v>
      </c>
      <c r="E2" s="225"/>
      <c r="F2" s="225"/>
      <c r="G2" s="6"/>
      <c r="H2" s="6"/>
      <c r="I2" s="6"/>
      <c r="J2" s="6"/>
      <c r="K2" s="6"/>
      <c r="L2" s="6"/>
    </row>
    <row r="3" spans="1:12" ht="20.25" x14ac:dyDescent="0.3">
      <c r="A3" s="55"/>
      <c r="B3" s="55"/>
      <c r="C3" s="55"/>
      <c r="D3" s="226" t="s">
        <v>24</v>
      </c>
      <c r="E3" s="226"/>
      <c r="F3" s="226"/>
    </row>
    <row r="4" spans="1:12" ht="20.25" customHeight="1" x14ac:dyDescent="0.3">
      <c r="A4" s="8"/>
      <c r="B4" s="55"/>
      <c r="C4" s="55"/>
      <c r="D4" s="230" t="s">
        <v>25</v>
      </c>
      <c r="E4" s="230"/>
      <c r="F4" s="230"/>
    </row>
    <row r="5" spans="1:12" ht="13.5" customHeight="1" x14ac:dyDescent="0.3">
      <c r="A5" s="55"/>
      <c r="B5" s="55"/>
      <c r="C5" s="55"/>
      <c r="D5" s="55"/>
      <c r="E5" s="55"/>
      <c r="F5" s="55"/>
    </row>
    <row r="6" spans="1:12" ht="20.25" x14ac:dyDescent="0.3">
      <c r="A6" s="231" t="s">
        <v>8</v>
      </c>
      <c r="B6" s="231"/>
      <c r="C6" s="231"/>
      <c r="D6" s="231"/>
      <c r="E6" s="231"/>
      <c r="F6" s="231"/>
    </row>
    <row r="7" spans="1:12" ht="20.25" x14ac:dyDescent="0.3">
      <c r="A7" s="9">
        <v>13563000000</v>
      </c>
      <c r="B7" s="217"/>
      <c r="C7" s="217"/>
      <c r="D7" s="217"/>
      <c r="E7" s="217"/>
      <c r="F7" s="217"/>
    </row>
    <row r="8" spans="1:12" ht="20.25" x14ac:dyDescent="0.3">
      <c r="A8" s="10" t="s">
        <v>4</v>
      </c>
      <c r="B8" s="217"/>
      <c r="C8" s="217"/>
      <c r="D8" s="217"/>
      <c r="E8" s="217"/>
      <c r="F8" s="217"/>
    </row>
    <row r="9" spans="1:12" ht="15" x14ac:dyDescent="0.2">
      <c r="A9" s="232"/>
      <c r="B9" s="232"/>
      <c r="C9" s="232"/>
      <c r="D9" s="232"/>
      <c r="E9" s="232"/>
      <c r="F9" s="2" t="s">
        <v>3</v>
      </c>
    </row>
    <row r="10" spans="1:12" s="12" customFormat="1" ht="15" x14ac:dyDescent="0.2">
      <c r="A10" s="229" t="s">
        <v>7</v>
      </c>
      <c r="B10" s="229" t="s">
        <v>9</v>
      </c>
      <c r="C10" s="229" t="s">
        <v>1</v>
      </c>
      <c r="D10" s="229" t="s">
        <v>10</v>
      </c>
      <c r="E10" s="229" t="s">
        <v>0</v>
      </c>
      <c r="F10" s="229"/>
      <c r="G10" s="11"/>
      <c r="H10" s="11"/>
      <c r="I10" s="11"/>
      <c r="J10" s="11"/>
      <c r="K10" s="11"/>
      <c r="L10" s="11"/>
    </row>
    <row r="11" spans="1:12" s="3" customFormat="1" ht="45" x14ac:dyDescent="0.2">
      <c r="A11" s="229"/>
      <c r="B11" s="229"/>
      <c r="C11" s="229"/>
      <c r="D11" s="229"/>
      <c r="E11" s="215" t="s">
        <v>1</v>
      </c>
      <c r="F11" s="215" t="s">
        <v>2</v>
      </c>
      <c r="G11" s="13"/>
      <c r="H11" s="13"/>
      <c r="I11" s="13"/>
      <c r="J11" s="13"/>
      <c r="K11" s="13"/>
      <c r="L11" s="13"/>
    </row>
    <row r="12" spans="1:12" s="4" customFormat="1" ht="16.5" x14ac:dyDescent="0.25">
      <c r="A12" s="14"/>
      <c r="B12" s="15" t="s">
        <v>11</v>
      </c>
      <c r="C12" s="16"/>
      <c r="D12" s="16" t="s">
        <v>12</v>
      </c>
      <c r="E12" s="17"/>
      <c r="F12" s="16"/>
    </row>
    <row r="13" spans="1:12" s="21" customFormat="1" ht="16.5" x14ac:dyDescent="0.2">
      <c r="A13" s="18">
        <v>200000</v>
      </c>
      <c r="B13" s="19" t="s">
        <v>13</v>
      </c>
      <c r="C13" s="20">
        <v>0</v>
      </c>
      <c r="D13" s="188">
        <f>D14</f>
        <v>5863044.0800000001</v>
      </c>
      <c r="E13" s="188">
        <f t="shared" ref="E13:F14" si="0">E14</f>
        <v>-5863044.0800000001</v>
      </c>
      <c r="F13" s="188">
        <f t="shared" si="0"/>
        <v>-5863044.0800000001</v>
      </c>
    </row>
    <row r="14" spans="1:12" s="23" customFormat="1" ht="16.5" x14ac:dyDescent="0.2">
      <c r="A14" s="18">
        <v>208000</v>
      </c>
      <c r="B14" s="22" t="s">
        <v>14</v>
      </c>
      <c r="C14" s="20">
        <v>0</v>
      </c>
      <c r="D14" s="188">
        <f>D15</f>
        <v>5863044.0800000001</v>
      </c>
      <c r="E14" s="188">
        <f t="shared" si="0"/>
        <v>-5863044.0800000001</v>
      </c>
      <c r="F14" s="188">
        <f t="shared" si="0"/>
        <v>-5863044.0800000001</v>
      </c>
    </row>
    <row r="15" spans="1:12" s="21" customFormat="1" ht="18.75" customHeight="1" x14ac:dyDescent="0.2">
      <c r="A15" s="24">
        <v>208400</v>
      </c>
      <c r="B15" s="25" t="s">
        <v>15</v>
      </c>
      <c r="C15" s="26">
        <v>0</v>
      </c>
      <c r="D15" s="187">
        <f>D25</f>
        <v>5863044.0800000001</v>
      </c>
      <c r="E15" s="187">
        <f t="shared" ref="E15:F15" si="1">E25</f>
        <v>-5863044.0800000001</v>
      </c>
      <c r="F15" s="187">
        <f t="shared" si="1"/>
        <v>-5863044.0800000001</v>
      </c>
      <c r="G15" s="27"/>
      <c r="H15" s="27"/>
      <c r="I15" s="27"/>
      <c r="J15" s="27"/>
      <c r="K15" s="27"/>
      <c r="L15" s="27"/>
    </row>
    <row r="16" spans="1:12" s="21" customFormat="1" ht="18.75" customHeight="1" x14ac:dyDescent="0.2">
      <c r="A16" s="24"/>
      <c r="B16" s="34" t="s">
        <v>291</v>
      </c>
      <c r="C16" s="26">
        <v>0</v>
      </c>
      <c r="D16" s="187">
        <v>-112000</v>
      </c>
      <c r="E16" s="187">
        <v>112000</v>
      </c>
      <c r="F16" s="187">
        <v>112000</v>
      </c>
      <c r="G16" s="27"/>
      <c r="H16" s="27"/>
      <c r="I16" s="27"/>
      <c r="J16" s="27"/>
      <c r="K16" s="27"/>
      <c r="L16" s="27"/>
    </row>
    <row r="17" spans="1:12" s="184" customFormat="1" ht="66" x14ac:dyDescent="0.2">
      <c r="A17" s="181"/>
      <c r="B17" s="182" t="s">
        <v>116</v>
      </c>
      <c r="C17" s="183">
        <v>0</v>
      </c>
      <c r="D17" s="187">
        <f>D27</f>
        <v>1167578.3</v>
      </c>
      <c r="E17" s="187">
        <f t="shared" ref="E17:F17" si="2">E27</f>
        <v>-1167578.3</v>
      </c>
      <c r="F17" s="187">
        <f t="shared" si="2"/>
        <v>-1167578.3</v>
      </c>
      <c r="G17" s="185"/>
      <c r="H17" s="185"/>
      <c r="I17" s="185"/>
      <c r="J17" s="185"/>
      <c r="K17" s="185"/>
      <c r="L17" s="185"/>
    </row>
    <row r="18" spans="1:12" s="184" customFormat="1" ht="33" x14ac:dyDescent="0.2">
      <c r="A18" s="181"/>
      <c r="B18" s="182" t="s">
        <v>298</v>
      </c>
      <c r="C18" s="183">
        <v>0</v>
      </c>
      <c r="D18" s="183">
        <v>25627</v>
      </c>
      <c r="E18" s="183">
        <v>-25627</v>
      </c>
      <c r="F18" s="183">
        <v>-25627</v>
      </c>
      <c r="G18" s="185"/>
      <c r="H18" s="185"/>
      <c r="I18" s="185"/>
      <c r="J18" s="185"/>
      <c r="K18" s="185"/>
      <c r="L18" s="185"/>
    </row>
    <row r="19" spans="1:12" s="184" customFormat="1" ht="33" x14ac:dyDescent="0.2">
      <c r="A19" s="181"/>
      <c r="B19" s="182" t="s">
        <v>299</v>
      </c>
      <c r="C19" s="183">
        <v>0</v>
      </c>
      <c r="D19" s="183">
        <v>-2299000</v>
      </c>
      <c r="E19" s="183">
        <v>2299000</v>
      </c>
      <c r="F19" s="183">
        <v>2299000</v>
      </c>
      <c r="G19" s="185"/>
      <c r="H19" s="185"/>
      <c r="I19" s="185"/>
      <c r="J19" s="185"/>
      <c r="K19" s="185"/>
      <c r="L19" s="185"/>
    </row>
    <row r="20" spans="1:12" s="184" customFormat="1" ht="134.25" customHeight="1" x14ac:dyDescent="0.2">
      <c r="A20" s="181"/>
      <c r="B20" s="182" t="s">
        <v>300</v>
      </c>
      <c r="C20" s="183">
        <v>0</v>
      </c>
      <c r="D20" s="186">
        <v>-10005.219999999999</v>
      </c>
      <c r="E20" s="186">
        <v>10005.219999999999</v>
      </c>
      <c r="F20" s="186">
        <v>10005.219999999999</v>
      </c>
      <c r="G20" s="185"/>
      <c r="H20" s="185"/>
      <c r="I20" s="185"/>
      <c r="J20" s="185"/>
      <c r="K20" s="185"/>
      <c r="L20" s="185"/>
    </row>
    <row r="21" spans="1:12" s="23" customFormat="1" ht="16.5" x14ac:dyDescent="0.2">
      <c r="A21" s="15"/>
      <c r="B21" s="22" t="s">
        <v>16</v>
      </c>
      <c r="C21" s="20">
        <v>0</v>
      </c>
      <c r="D21" s="188">
        <f>D13</f>
        <v>5863044.0800000001</v>
      </c>
      <c r="E21" s="188">
        <f>E13</f>
        <v>-5863044.0800000001</v>
      </c>
      <c r="F21" s="188">
        <f>F13</f>
        <v>-5863044.0800000001</v>
      </c>
    </row>
    <row r="22" spans="1:12" s="30" customFormat="1" ht="16.5" x14ac:dyDescent="0.2">
      <c r="A22" s="28"/>
      <c r="B22" s="29" t="s">
        <v>17</v>
      </c>
      <c r="C22" s="20"/>
      <c r="D22" s="188"/>
      <c r="E22" s="188"/>
      <c r="F22" s="188"/>
      <c r="G22" s="27"/>
      <c r="H22" s="27"/>
      <c r="I22" s="27"/>
      <c r="J22" s="27"/>
      <c r="K22" s="27"/>
      <c r="L22" s="27"/>
    </row>
    <row r="23" spans="1:12" s="21" customFormat="1" ht="16.5" x14ac:dyDescent="0.2">
      <c r="A23" s="28">
        <v>600000</v>
      </c>
      <c r="B23" s="31" t="s">
        <v>18</v>
      </c>
      <c r="C23" s="20">
        <v>0</v>
      </c>
      <c r="D23" s="188">
        <f>D24</f>
        <v>5863044.0800000001</v>
      </c>
      <c r="E23" s="188">
        <f t="shared" ref="E23:F24" si="3">E24</f>
        <v>-5863044.0800000001</v>
      </c>
      <c r="F23" s="188">
        <f t="shared" si="3"/>
        <v>-5863044.0800000001</v>
      </c>
      <c r="G23" s="27"/>
      <c r="H23" s="27"/>
      <c r="I23" s="27"/>
      <c r="J23" s="27"/>
      <c r="K23" s="27"/>
      <c r="L23" s="27"/>
    </row>
    <row r="24" spans="1:12" s="23" customFormat="1" ht="16.5" x14ac:dyDescent="0.2">
      <c r="A24" s="32">
        <v>602000</v>
      </c>
      <c r="B24" s="31" t="s">
        <v>19</v>
      </c>
      <c r="C24" s="20">
        <v>0</v>
      </c>
      <c r="D24" s="188">
        <f>D25</f>
        <v>5863044.0800000001</v>
      </c>
      <c r="E24" s="188">
        <f t="shared" si="3"/>
        <v>-5863044.0800000001</v>
      </c>
      <c r="F24" s="188">
        <f t="shared" si="3"/>
        <v>-5863044.0800000001</v>
      </c>
      <c r="G24" s="33"/>
      <c r="H24" s="33"/>
      <c r="I24" s="33"/>
      <c r="J24" s="33"/>
      <c r="K24" s="33"/>
      <c r="L24" s="33"/>
    </row>
    <row r="25" spans="1:12" s="21" customFormat="1" ht="19.5" customHeight="1" x14ac:dyDescent="0.2">
      <c r="A25" s="24">
        <v>602400</v>
      </c>
      <c r="B25" s="34" t="s">
        <v>15</v>
      </c>
      <c r="C25" s="26">
        <v>0</v>
      </c>
      <c r="D25" s="187">
        <f>234034+180000+103200+300000+397600+6000000-123990+D27+D26+D28+D29+D30</f>
        <v>5863044.0800000001</v>
      </c>
      <c r="E25" s="187">
        <f>-D25</f>
        <v>-5863044.0800000001</v>
      </c>
      <c r="F25" s="187">
        <f>E25</f>
        <v>-5863044.0800000001</v>
      </c>
    </row>
    <row r="26" spans="1:12" s="21" customFormat="1" ht="19.5" customHeight="1" x14ac:dyDescent="0.2">
      <c r="A26" s="24"/>
      <c r="B26" s="34" t="s">
        <v>291</v>
      </c>
      <c r="C26" s="26">
        <v>0</v>
      </c>
      <c r="D26" s="187">
        <v>-112000</v>
      </c>
      <c r="E26" s="187">
        <v>112000</v>
      </c>
      <c r="F26" s="187">
        <v>112000</v>
      </c>
    </row>
    <row r="27" spans="1:12" s="184" customFormat="1" ht="66" x14ac:dyDescent="0.2">
      <c r="A27" s="181"/>
      <c r="B27" s="182" t="s">
        <v>116</v>
      </c>
      <c r="C27" s="183">
        <v>0</v>
      </c>
      <c r="D27" s="186">
        <v>1167578.3</v>
      </c>
      <c r="E27" s="186">
        <v>-1167578.3</v>
      </c>
      <c r="F27" s="186">
        <v>-1167578.3</v>
      </c>
    </row>
    <row r="28" spans="1:12" s="184" customFormat="1" ht="33" x14ac:dyDescent="0.2">
      <c r="A28" s="181"/>
      <c r="B28" s="182" t="s">
        <v>298</v>
      </c>
      <c r="C28" s="183">
        <v>0</v>
      </c>
      <c r="D28" s="183">
        <v>25627</v>
      </c>
      <c r="E28" s="183">
        <v>-25627</v>
      </c>
      <c r="F28" s="183">
        <v>-25627</v>
      </c>
    </row>
    <row r="29" spans="1:12" s="184" customFormat="1" ht="33" x14ac:dyDescent="0.2">
      <c r="A29" s="181"/>
      <c r="B29" s="182" t="s">
        <v>299</v>
      </c>
      <c r="C29" s="183">
        <v>0</v>
      </c>
      <c r="D29" s="183">
        <v>-2299000</v>
      </c>
      <c r="E29" s="183">
        <v>2299000</v>
      </c>
      <c r="F29" s="183">
        <v>2299000</v>
      </c>
    </row>
    <row r="30" spans="1:12" s="184" customFormat="1" ht="134.25" customHeight="1" x14ac:dyDescent="0.2">
      <c r="A30" s="181"/>
      <c r="B30" s="182" t="s">
        <v>300</v>
      </c>
      <c r="C30" s="183">
        <v>0</v>
      </c>
      <c r="D30" s="186">
        <v>-10005.219999999999</v>
      </c>
      <c r="E30" s="186">
        <v>10005.219999999999</v>
      </c>
      <c r="F30" s="186">
        <v>10005.219999999999</v>
      </c>
    </row>
    <row r="31" spans="1:12" s="23" customFormat="1" ht="33" x14ac:dyDescent="0.2">
      <c r="A31" s="35"/>
      <c r="B31" s="22" t="s">
        <v>20</v>
      </c>
      <c r="C31" s="20">
        <v>0</v>
      </c>
      <c r="D31" s="188">
        <f>D23</f>
        <v>5863044.0800000001</v>
      </c>
      <c r="E31" s="188">
        <f t="shared" ref="E31:F31" si="4">E23</f>
        <v>-5863044.0800000001</v>
      </c>
      <c r="F31" s="188">
        <f t="shared" si="4"/>
        <v>-5863044.0800000001</v>
      </c>
      <c r="G31" s="36"/>
    </row>
    <row r="32" spans="1:12" s="23" customFormat="1" ht="16.5" x14ac:dyDescent="0.2">
      <c r="A32" s="37"/>
      <c r="B32" s="31" t="s">
        <v>1</v>
      </c>
      <c r="C32" s="20">
        <v>0</v>
      </c>
      <c r="D32" s="188">
        <f>D31</f>
        <v>5863044.0800000001</v>
      </c>
      <c r="E32" s="188">
        <f t="shared" ref="E32:F32" si="5">E31</f>
        <v>-5863044.0800000001</v>
      </c>
      <c r="F32" s="188">
        <f t="shared" si="5"/>
        <v>-5863044.0800000001</v>
      </c>
      <c r="G32" s="33"/>
      <c r="H32" s="33"/>
      <c r="I32" s="33"/>
      <c r="J32" s="33"/>
      <c r="K32" s="33"/>
      <c r="L32" s="33"/>
    </row>
    <row r="33" spans="1:26" s="38" customFormat="1" ht="18" x14ac:dyDescent="0.25"/>
    <row r="34" spans="1:26" ht="12.75" customHeight="1" x14ac:dyDescent="0.2"/>
    <row r="35" spans="1:26" s="39" customFormat="1" ht="20.25" x14ac:dyDescent="0.3">
      <c r="A35" s="60" t="s">
        <v>26</v>
      </c>
      <c r="B35" s="56"/>
      <c r="C35" s="61"/>
      <c r="D35" s="223" t="s">
        <v>415</v>
      </c>
      <c r="E35" s="62"/>
      <c r="F35" s="62"/>
      <c r="H35" s="40"/>
      <c r="I35" s="40"/>
      <c r="J35" s="41"/>
      <c r="K35" s="223"/>
      <c r="L35" s="42"/>
      <c r="N35" s="43"/>
      <c r="O35" s="44"/>
      <c r="P35" s="44"/>
      <c r="Q35" s="44"/>
      <c r="R35" s="45"/>
      <c r="S35" s="45"/>
      <c r="T35" s="44"/>
      <c r="U35" s="44"/>
      <c r="V35" s="46"/>
      <c r="W35" s="46"/>
      <c r="X35" s="46"/>
      <c r="Y35" s="46"/>
      <c r="Z35" s="46"/>
    </row>
    <row r="36" spans="1:26" s="38" customFormat="1" ht="16.5" customHeight="1" x14ac:dyDescent="0.25">
      <c r="A36" s="58"/>
      <c r="B36" s="57"/>
      <c r="C36" s="57"/>
      <c r="D36" s="59"/>
    </row>
    <row r="37" spans="1:26" s="39" customFormat="1" ht="20.25" x14ac:dyDescent="0.3">
      <c r="A37" s="223" t="s">
        <v>27</v>
      </c>
      <c r="B37" s="56"/>
      <c r="C37" s="56"/>
      <c r="D37" s="62"/>
    </row>
    <row r="38" spans="1:26" s="39" customFormat="1" ht="20.25" hidden="1" customHeight="1" x14ac:dyDescent="0.3">
      <c r="A38" s="223"/>
      <c r="B38" s="56"/>
      <c r="C38" s="56"/>
      <c r="D38" s="62"/>
    </row>
    <row r="39" spans="1:26" s="39" customFormat="1" ht="20.25" x14ac:dyDescent="0.3">
      <c r="A39" s="223" t="s">
        <v>21</v>
      </c>
      <c r="B39" s="56"/>
      <c r="C39" s="56"/>
      <c r="D39" s="223" t="s">
        <v>416</v>
      </c>
    </row>
    <row r="40" spans="1:26" s="39" customFormat="1" ht="17.25" customHeight="1" x14ac:dyDescent="0.3">
      <c r="A40" s="223"/>
      <c r="B40" s="56"/>
      <c r="C40" s="56"/>
      <c r="D40" s="223"/>
    </row>
    <row r="41" spans="1:26" s="48" customFormat="1" ht="20.25" x14ac:dyDescent="0.3">
      <c r="A41" s="222" t="s">
        <v>5</v>
      </c>
      <c r="B41" s="63"/>
      <c r="C41" s="63"/>
      <c r="D41" s="63"/>
      <c r="E41" s="64"/>
      <c r="F41" s="64"/>
      <c r="G41" s="47"/>
      <c r="H41" s="47"/>
      <c r="I41" s="64"/>
      <c r="J41" s="64"/>
      <c r="L41" s="64"/>
      <c r="N41" s="49"/>
      <c r="P41" s="50"/>
      <c r="Q41" s="51"/>
      <c r="R41" s="51"/>
      <c r="S41" s="51"/>
      <c r="T41" s="52"/>
      <c r="U41" s="52"/>
      <c r="V41" s="51"/>
      <c r="W41" s="51"/>
    </row>
    <row r="42" spans="1:26" s="48" customFormat="1" ht="20.25" x14ac:dyDescent="0.3">
      <c r="A42" s="223" t="s">
        <v>6</v>
      </c>
      <c r="B42" s="65"/>
      <c r="C42" s="65"/>
      <c r="D42" s="64" t="s">
        <v>417</v>
      </c>
      <c r="E42" s="64"/>
      <c r="F42" s="64"/>
      <c r="G42" s="47"/>
      <c r="H42" s="47"/>
      <c r="I42" s="64"/>
      <c r="J42" s="64"/>
      <c r="N42" s="49"/>
      <c r="P42" s="50"/>
      <c r="Q42" s="51"/>
      <c r="R42" s="51"/>
      <c r="S42" s="51"/>
      <c r="T42" s="52"/>
      <c r="U42" s="52"/>
      <c r="V42" s="51"/>
      <c r="W42" s="51"/>
    </row>
    <row r="43" spans="1:26" s="1" customFormat="1" ht="24.75" customHeight="1" x14ac:dyDescent="0.2"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s="1" customFormat="1" ht="20.25" x14ac:dyDescent="0.3">
      <c r="A44" s="42" t="s">
        <v>177</v>
      </c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6" spans="1:26" s="1" customFormat="1" ht="12.75" customHeight="1" x14ac:dyDescent="0.2">
      <c r="B46" s="53"/>
      <c r="C46" s="54">
        <f>'Додаток 1'!C22+'Додаток 2'!C32-'Додаток 3'!P171</f>
        <v>0</v>
      </c>
      <c r="D46" s="54">
        <f>D32-'Додаток 3'!E171+'Додаток 1'!D22</f>
        <v>0</v>
      </c>
      <c r="E46" s="54">
        <f>E32-'Додаток 3'!J171</f>
        <v>0</v>
      </c>
      <c r="F46" s="54">
        <f>F32-'Додаток 3'!K171</f>
        <v>0</v>
      </c>
      <c r="G46" s="53"/>
      <c r="H46" s="53"/>
      <c r="I46" s="53"/>
      <c r="J46" s="53"/>
      <c r="K46" s="53"/>
      <c r="L46" s="53"/>
      <c r="M46" s="53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2.75" customHeight="1" x14ac:dyDescent="0.2"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</row>
    <row r="48" spans="1:26" ht="12.75" customHeight="1" x14ac:dyDescent="0.2"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</row>
    <row r="49" spans="2:26" s="1" customFormat="1" ht="12.75" customHeight="1" x14ac:dyDescent="0.2"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2:26" ht="12.75" customHeight="1" x14ac:dyDescent="0.2"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</row>
    <row r="51" spans="2:26" ht="12.75" customHeight="1" x14ac:dyDescent="0.2"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</row>
    <row r="52" spans="2:26" ht="12.75" customHeight="1" x14ac:dyDescent="0.2"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</row>
    <row r="53" spans="2:26" ht="12.75" customHeight="1" x14ac:dyDescent="0.2"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</row>
    <row r="54" spans="2:26" ht="12.75" customHeight="1" x14ac:dyDescent="0.2"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</row>
    <row r="55" spans="2:26" ht="12.75" customHeight="1" x14ac:dyDescent="0.2"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</row>
    <row r="56" spans="2:26" ht="12.75" customHeight="1" x14ac:dyDescent="0.2"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</row>
    <row r="57" spans="2:26" ht="12.75" customHeight="1" x14ac:dyDescent="0.2"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</row>
    <row r="58" spans="2:26" ht="12.75" customHeight="1" x14ac:dyDescent="0.2"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</row>
    <row r="59" spans="2:26" ht="12.75" customHeight="1" x14ac:dyDescent="0.2"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</row>
    <row r="60" spans="2:26" ht="12.75" customHeight="1" x14ac:dyDescent="0.2"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</row>
    <row r="61" spans="2:26" ht="12.75" customHeight="1" x14ac:dyDescent="0.2"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</row>
    <row r="62" spans="2:26" ht="12.75" customHeight="1" x14ac:dyDescent="0.2"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</row>
    <row r="63" spans="2:26" ht="12.75" customHeight="1" x14ac:dyDescent="0.2"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</row>
  </sheetData>
  <mergeCells count="11">
    <mergeCell ref="A6:F6"/>
    <mergeCell ref="A9:E9"/>
    <mergeCell ref="D1:F1"/>
    <mergeCell ref="D3:F3"/>
    <mergeCell ref="D4:F4"/>
    <mergeCell ref="D2:F2"/>
    <mergeCell ref="A10:A11"/>
    <mergeCell ref="B10:B11"/>
    <mergeCell ref="C10:C11"/>
    <mergeCell ref="D10:D11"/>
    <mergeCell ref="E10:F10"/>
  </mergeCells>
  <pageMargins left="0.39370078740157483" right="0.39370078740157483" top="1.1811023622047245" bottom="0.39370078740157483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82"/>
  <sheetViews>
    <sheetView topLeftCell="A157" zoomScale="90" zoomScaleNormal="90" zoomScaleSheetLayoutView="90" workbookViewId="0">
      <selection activeCell="C175" sqref="A1:XFD1048576"/>
    </sheetView>
  </sheetViews>
  <sheetFormatPr defaultColWidth="9.1640625" defaultRowHeight="12.75" x14ac:dyDescent="0.2"/>
  <cols>
    <col min="1" max="2" width="13.83203125" style="1" customWidth="1"/>
    <col min="3" max="3" width="15.83203125" style="1" customWidth="1"/>
    <col min="4" max="4" width="86.1640625" style="1" customWidth="1"/>
    <col min="5" max="5" width="19.33203125" style="1" customWidth="1"/>
    <col min="6" max="6" width="20.1640625" style="1" customWidth="1"/>
    <col min="7" max="7" width="18.5" style="1" customWidth="1"/>
    <col min="8" max="8" width="19.5" style="1" customWidth="1"/>
    <col min="9" max="9" width="13.83203125" style="1" customWidth="1"/>
    <col min="10" max="10" width="19.33203125" style="1" customWidth="1"/>
    <col min="11" max="11" width="20.1640625" style="1" customWidth="1"/>
    <col min="12" max="12" width="15.1640625" style="1" customWidth="1"/>
    <col min="13" max="13" width="14.83203125" style="1" customWidth="1"/>
    <col min="14" max="14" width="15.33203125" style="1" customWidth="1"/>
    <col min="15" max="15" width="19.33203125" style="1" customWidth="1"/>
    <col min="16" max="16" width="19.6640625" style="1" customWidth="1"/>
    <col min="17" max="17" width="23.6640625" style="67" customWidth="1"/>
    <col min="18" max="18" width="21.83203125" style="68" customWidth="1"/>
    <col min="19" max="19" width="19.1640625" style="68" customWidth="1"/>
    <col min="20" max="20" width="16.1640625" style="68" customWidth="1"/>
    <col min="21" max="21" width="9.1640625" style="68"/>
    <col min="22" max="16384" width="9.1640625" style="5"/>
  </cols>
  <sheetData>
    <row r="1" spans="1:21" ht="23.25" x14ac:dyDescent="0.35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234" t="s">
        <v>117</v>
      </c>
      <c r="N1" s="235"/>
      <c r="O1" s="235"/>
      <c r="P1" s="235"/>
    </row>
    <row r="2" spans="1:21" ht="23.25" x14ac:dyDescent="0.3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236" t="s">
        <v>28</v>
      </c>
      <c r="N2" s="237"/>
      <c r="O2" s="237"/>
      <c r="P2" s="237"/>
    </row>
    <row r="3" spans="1:21" s="3" customFormat="1" ht="23.25" x14ac:dyDescent="0.35">
      <c r="A3" s="69"/>
      <c r="B3" s="69"/>
      <c r="C3" s="70"/>
      <c r="D3" s="70"/>
      <c r="E3" s="70"/>
      <c r="F3" s="70"/>
      <c r="G3" s="70"/>
      <c r="H3" s="70"/>
      <c r="I3" s="70"/>
      <c r="J3" s="70"/>
      <c r="K3" s="70"/>
      <c r="L3" s="70"/>
      <c r="M3" s="238" t="s">
        <v>24</v>
      </c>
      <c r="N3" s="239"/>
      <c r="O3" s="239"/>
      <c r="P3" s="239"/>
      <c r="Q3" s="67"/>
      <c r="R3" s="71"/>
      <c r="S3" s="71"/>
      <c r="T3" s="71"/>
      <c r="U3" s="71"/>
    </row>
    <row r="4" spans="1:21" s="3" customFormat="1" ht="23.25" customHeight="1" x14ac:dyDescent="0.35">
      <c r="A4" s="69"/>
      <c r="B4" s="69"/>
      <c r="C4" s="70"/>
      <c r="D4" s="70"/>
      <c r="E4" s="70"/>
      <c r="F4" s="70"/>
      <c r="G4" s="70"/>
      <c r="H4" s="70"/>
      <c r="I4" s="70"/>
      <c r="J4" s="70"/>
      <c r="K4" s="70"/>
      <c r="L4" s="70"/>
      <c r="M4" s="240" t="s">
        <v>29</v>
      </c>
      <c r="N4" s="241"/>
      <c r="O4" s="241"/>
      <c r="P4" s="241"/>
      <c r="Q4" s="67"/>
      <c r="R4" s="71"/>
      <c r="S4" s="71"/>
      <c r="T4" s="71"/>
      <c r="U4" s="71"/>
    </row>
    <row r="5" spans="1:21" s="3" customFormat="1" ht="16.5" customHeight="1" x14ac:dyDescent="0.35">
      <c r="A5" s="69"/>
      <c r="B5" s="69"/>
      <c r="C5" s="70"/>
      <c r="D5" s="70"/>
      <c r="E5" s="70"/>
      <c r="F5" s="70"/>
      <c r="G5" s="70"/>
      <c r="H5" s="70"/>
      <c r="I5" s="70"/>
      <c r="J5" s="70"/>
      <c r="K5" s="70"/>
      <c r="L5" s="70"/>
      <c r="M5" s="221"/>
      <c r="N5" s="222"/>
      <c r="O5" s="222"/>
      <c r="P5" s="222"/>
      <c r="Q5" s="67"/>
      <c r="R5" s="71"/>
      <c r="S5" s="71"/>
      <c r="T5" s="71"/>
      <c r="U5" s="71"/>
    </row>
    <row r="6" spans="1:21" ht="27" customHeight="1" x14ac:dyDescent="0.35">
      <c r="A6" s="242" t="s">
        <v>30</v>
      </c>
      <c r="B6" s="242"/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</row>
    <row r="7" spans="1:21" ht="16.5" customHeight="1" x14ac:dyDescent="0.2">
      <c r="A7" s="233">
        <v>13563000000</v>
      </c>
      <c r="B7" s="233"/>
      <c r="C7" s="72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</row>
    <row r="8" spans="1:21" ht="16.5" customHeight="1" x14ac:dyDescent="0.2">
      <c r="A8" s="243" t="s">
        <v>4</v>
      </c>
      <c r="B8" s="243"/>
      <c r="C8" s="72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</row>
    <row r="9" spans="1:21" ht="16.5" customHeight="1" x14ac:dyDescent="0.25">
      <c r="A9" s="74"/>
      <c r="B9" s="75"/>
      <c r="C9" s="75"/>
      <c r="D9" s="75"/>
      <c r="E9" s="75"/>
      <c r="F9" s="75"/>
      <c r="G9" s="76"/>
      <c r="H9" s="75"/>
      <c r="I9" s="75"/>
      <c r="J9" s="77"/>
      <c r="K9" s="218"/>
      <c r="L9" s="218"/>
      <c r="M9" s="218"/>
      <c r="N9" s="218"/>
      <c r="O9" s="218"/>
      <c r="P9" s="2" t="s">
        <v>3</v>
      </c>
    </row>
    <row r="10" spans="1:21" ht="16.5" customHeight="1" x14ac:dyDescent="0.2">
      <c r="A10" s="244" t="s">
        <v>31</v>
      </c>
      <c r="B10" s="244" t="s">
        <v>32</v>
      </c>
      <c r="C10" s="244" t="s">
        <v>33</v>
      </c>
      <c r="D10" s="247" t="s">
        <v>34</v>
      </c>
      <c r="E10" s="248" t="s">
        <v>35</v>
      </c>
      <c r="F10" s="249"/>
      <c r="G10" s="249"/>
      <c r="H10" s="249"/>
      <c r="I10" s="250"/>
      <c r="J10" s="248" t="s">
        <v>0</v>
      </c>
      <c r="K10" s="249"/>
      <c r="L10" s="249"/>
      <c r="M10" s="249"/>
      <c r="N10" s="249"/>
      <c r="O10" s="250"/>
      <c r="P10" s="251" t="s">
        <v>36</v>
      </c>
    </row>
    <row r="11" spans="1:21" ht="16.5" customHeight="1" x14ac:dyDescent="0.2">
      <c r="A11" s="245"/>
      <c r="B11" s="245"/>
      <c r="C11" s="245"/>
      <c r="D11" s="245"/>
      <c r="E11" s="247" t="s">
        <v>1</v>
      </c>
      <c r="F11" s="247" t="s">
        <v>37</v>
      </c>
      <c r="G11" s="252" t="s">
        <v>38</v>
      </c>
      <c r="H11" s="250"/>
      <c r="I11" s="247" t="s">
        <v>39</v>
      </c>
      <c r="J11" s="247" t="s">
        <v>1</v>
      </c>
      <c r="K11" s="247" t="s">
        <v>2</v>
      </c>
      <c r="L11" s="247" t="s">
        <v>37</v>
      </c>
      <c r="M11" s="252" t="s">
        <v>38</v>
      </c>
      <c r="N11" s="250"/>
      <c r="O11" s="247" t="s">
        <v>39</v>
      </c>
      <c r="P11" s="245"/>
    </row>
    <row r="12" spans="1:21" ht="16.5" customHeight="1" x14ac:dyDescent="0.2">
      <c r="A12" s="245"/>
      <c r="B12" s="245"/>
      <c r="C12" s="245"/>
      <c r="D12" s="245"/>
      <c r="E12" s="245"/>
      <c r="F12" s="245"/>
      <c r="G12" s="247" t="s">
        <v>40</v>
      </c>
      <c r="H12" s="247" t="s">
        <v>41</v>
      </c>
      <c r="I12" s="245"/>
      <c r="J12" s="245"/>
      <c r="K12" s="253"/>
      <c r="L12" s="245"/>
      <c r="M12" s="247" t="s">
        <v>40</v>
      </c>
      <c r="N12" s="247" t="s">
        <v>41</v>
      </c>
      <c r="O12" s="245"/>
      <c r="P12" s="245"/>
    </row>
    <row r="13" spans="1:21" ht="34.5" customHeight="1" x14ac:dyDescent="0.2">
      <c r="A13" s="246"/>
      <c r="B13" s="246"/>
      <c r="C13" s="246"/>
      <c r="D13" s="246"/>
      <c r="E13" s="246"/>
      <c r="F13" s="246"/>
      <c r="G13" s="246"/>
      <c r="H13" s="246"/>
      <c r="I13" s="246"/>
      <c r="J13" s="246"/>
      <c r="K13" s="254"/>
      <c r="L13" s="246"/>
      <c r="M13" s="246"/>
      <c r="N13" s="246"/>
      <c r="O13" s="246"/>
      <c r="P13" s="246"/>
    </row>
    <row r="14" spans="1:21" ht="16.5" customHeight="1" x14ac:dyDescent="0.2">
      <c r="A14" s="78">
        <v>1</v>
      </c>
      <c r="B14" s="78">
        <v>2</v>
      </c>
      <c r="C14" s="78">
        <v>3</v>
      </c>
      <c r="D14" s="78">
        <v>4</v>
      </c>
      <c r="E14" s="78">
        <v>5</v>
      </c>
      <c r="F14" s="78">
        <v>6</v>
      </c>
      <c r="G14" s="78">
        <v>7</v>
      </c>
      <c r="H14" s="78">
        <v>8</v>
      </c>
      <c r="I14" s="78">
        <v>9</v>
      </c>
      <c r="J14" s="78">
        <v>10</v>
      </c>
      <c r="K14" s="78">
        <v>11</v>
      </c>
      <c r="L14" s="78">
        <v>12</v>
      </c>
      <c r="M14" s="78">
        <v>13</v>
      </c>
      <c r="N14" s="78">
        <v>14</v>
      </c>
      <c r="O14" s="78">
        <v>15</v>
      </c>
      <c r="P14" s="78">
        <v>16</v>
      </c>
    </row>
    <row r="15" spans="1:21" ht="16.5" customHeight="1" x14ac:dyDescent="0.2">
      <c r="A15" s="331" t="s">
        <v>80</v>
      </c>
      <c r="B15" s="331"/>
      <c r="C15" s="331"/>
      <c r="D15" s="332" t="s">
        <v>301</v>
      </c>
      <c r="E15" s="333">
        <f>E17</f>
        <v>-1380600</v>
      </c>
      <c r="F15" s="333">
        <f t="shared" ref="F15:P15" si="0">F17</f>
        <v>-1380600</v>
      </c>
      <c r="G15" s="333">
        <f t="shared" si="0"/>
        <v>-1131600</v>
      </c>
      <c r="H15" s="333">
        <f t="shared" si="0"/>
        <v>0</v>
      </c>
      <c r="I15" s="333">
        <f t="shared" si="0"/>
        <v>0</v>
      </c>
      <c r="J15" s="333">
        <f t="shared" si="0"/>
        <v>0</v>
      </c>
      <c r="K15" s="333">
        <f t="shared" si="0"/>
        <v>0</v>
      </c>
      <c r="L15" s="333">
        <f t="shared" si="0"/>
        <v>0</v>
      </c>
      <c r="M15" s="333">
        <f t="shared" si="0"/>
        <v>0</v>
      </c>
      <c r="N15" s="333">
        <f t="shared" si="0"/>
        <v>0</v>
      </c>
      <c r="O15" s="333">
        <f t="shared" si="0"/>
        <v>0</v>
      </c>
      <c r="P15" s="333">
        <f t="shared" si="0"/>
        <v>-1380600</v>
      </c>
    </row>
    <row r="16" spans="1:21" ht="16.5" customHeight="1" x14ac:dyDescent="0.2">
      <c r="A16" s="331" t="s">
        <v>82</v>
      </c>
      <c r="B16" s="331"/>
      <c r="C16" s="331"/>
      <c r="D16" s="334" t="s">
        <v>301</v>
      </c>
      <c r="E16" s="335"/>
      <c r="F16" s="335"/>
      <c r="G16" s="335"/>
      <c r="H16" s="335"/>
      <c r="I16" s="335"/>
      <c r="J16" s="335"/>
      <c r="K16" s="335"/>
      <c r="L16" s="335"/>
      <c r="M16" s="335"/>
      <c r="N16" s="335"/>
      <c r="O16" s="335"/>
      <c r="P16" s="335"/>
    </row>
    <row r="17" spans="1:16" ht="30" x14ac:dyDescent="0.2">
      <c r="A17" s="336" t="s">
        <v>302</v>
      </c>
      <c r="B17" s="336" t="s">
        <v>195</v>
      </c>
      <c r="C17" s="336" t="s">
        <v>196</v>
      </c>
      <c r="D17" s="337" t="s">
        <v>303</v>
      </c>
      <c r="E17" s="338">
        <v>-1380600</v>
      </c>
      <c r="F17" s="338">
        <v>-1380600</v>
      </c>
      <c r="G17" s="338">
        <v>-1131600</v>
      </c>
      <c r="H17" s="338">
        <v>0</v>
      </c>
      <c r="I17" s="338">
        <v>0</v>
      </c>
      <c r="J17" s="338">
        <v>0</v>
      </c>
      <c r="K17" s="338">
        <v>0</v>
      </c>
      <c r="L17" s="338">
        <v>0</v>
      </c>
      <c r="M17" s="338">
        <v>0</v>
      </c>
      <c r="N17" s="338">
        <v>0</v>
      </c>
      <c r="O17" s="338">
        <v>0</v>
      </c>
      <c r="P17" s="338">
        <v>-1380600</v>
      </c>
    </row>
    <row r="18" spans="1:16" ht="30" x14ac:dyDescent="0.2">
      <c r="A18" s="339"/>
      <c r="B18" s="339"/>
      <c r="C18" s="339"/>
      <c r="D18" s="340" t="s">
        <v>304</v>
      </c>
      <c r="E18" s="341">
        <v>-1380600</v>
      </c>
      <c r="F18" s="341">
        <v>-1380600</v>
      </c>
      <c r="G18" s="341">
        <v>-1131600</v>
      </c>
      <c r="H18" s="341">
        <v>0</v>
      </c>
      <c r="I18" s="341">
        <v>0</v>
      </c>
      <c r="J18" s="341">
        <v>0</v>
      </c>
      <c r="K18" s="341">
        <v>0</v>
      </c>
      <c r="L18" s="341">
        <v>0</v>
      </c>
      <c r="M18" s="341">
        <v>0</v>
      </c>
      <c r="N18" s="341">
        <v>0</v>
      </c>
      <c r="O18" s="341">
        <v>0</v>
      </c>
      <c r="P18" s="341">
        <v>-1380600</v>
      </c>
    </row>
    <row r="19" spans="1:16" ht="15.75" customHeight="1" x14ac:dyDescent="0.2">
      <c r="A19" s="79" t="s">
        <v>42</v>
      </c>
      <c r="B19" s="79"/>
      <c r="C19" s="79"/>
      <c r="D19" s="80" t="s">
        <v>43</v>
      </c>
      <c r="E19" s="81">
        <f>E21+E24</f>
        <v>-67598900</v>
      </c>
      <c r="F19" s="81">
        <f t="shared" ref="F19:P19" si="1">F21+F24</f>
        <v>-65340800</v>
      </c>
      <c r="G19" s="81">
        <f t="shared" si="1"/>
        <v>0</v>
      </c>
      <c r="H19" s="81">
        <f t="shared" si="1"/>
        <v>0</v>
      </c>
      <c r="I19" s="81">
        <f t="shared" si="1"/>
        <v>0</v>
      </c>
      <c r="J19" s="81">
        <f t="shared" si="1"/>
        <v>0</v>
      </c>
      <c r="K19" s="81">
        <f t="shared" si="1"/>
        <v>0</v>
      </c>
      <c r="L19" s="81">
        <f t="shared" si="1"/>
        <v>0</v>
      </c>
      <c r="M19" s="81">
        <f t="shared" si="1"/>
        <v>0</v>
      </c>
      <c r="N19" s="81">
        <f t="shared" si="1"/>
        <v>0</v>
      </c>
      <c r="O19" s="81">
        <f t="shared" si="1"/>
        <v>0</v>
      </c>
      <c r="P19" s="81">
        <f t="shared" si="1"/>
        <v>-67598900</v>
      </c>
    </row>
    <row r="20" spans="1:16" ht="15.75" customHeight="1" x14ac:dyDescent="0.2">
      <c r="A20" s="79" t="s">
        <v>44</v>
      </c>
      <c r="B20" s="79"/>
      <c r="C20" s="79"/>
      <c r="D20" s="82" t="s">
        <v>43</v>
      </c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</row>
    <row r="21" spans="1:16" ht="15.75" customHeight="1" x14ac:dyDescent="0.2">
      <c r="A21" s="84" t="s">
        <v>118</v>
      </c>
      <c r="B21" s="84" t="s">
        <v>119</v>
      </c>
      <c r="C21" s="84" t="s">
        <v>47</v>
      </c>
      <c r="D21" s="85" t="s">
        <v>120</v>
      </c>
      <c r="E21" s="83">
        <f>E22+E23</f>
        <v>-65340800</v>
      </c>
      <c r="F21" s="83">
        <f t="shared" ref="F21:P21" si="2">F22+F23</f>
        <v>-65340800</v>
      </c>
      <c r="G21" s="83">
        <f t="shared" si="2"/>
        <v>0</v>
      </c>
      <c r="H21" s="83">
        <f t="shared" si="2"/>
        <v>0</v>
      </c>
      <c r="I21" s="83">
        <f t="shared" si="2"/>
        <v>0</v>
      </c>
      <c r="J21" s="83">
        <f t="shared" si="2"/>
        <v>0</v>
      </c>
      <c r="K21" s="83">
        <f t="shared" si="2"/>
        <v>0</v>
      </c>
      <c r="L21" s="83">
        <f t="shared" si="2"/>
        <v>0</v>
      </c>
      <c r="M21" s="83">
        <f t="shared" si="2"/>
        <v>0</v>
      </c>
      <c r="N21" s="83">
        <f t="shared" si="2"/>
        <v>0</v>
      </c>
      <c r="O21" s="83">
        <f t="shared" si="2"/>
        <v>0</v>
      </c>
      <c r="P21" s="83">
        <f t="shared" si="2"/>
        <v>-65340800</v>
      </c>
    </row>
    <row r="22" spans="1:16" ht="15.75" customHeight="1" x14ac:dyDescent="0.2">
      <c r="A22" s="87"/>
      <c r="B22" s="87"/>
      <c r="C22" s="87"/>
      <c r="D22" s="94" t="s">
        <v>121</v>
      </c>
      <c r="E22" s="90">
        <f>-2000000-4200000-4625200-1156300</f>
        <v>-11981500</v>
      </c>
      <c r="F22" s="90">
        <f t="shared" ref="F22" si="3">E22-I22</f>
        <v>-11981500</v>
      </c>
      <c r="G22" s="90">
        <v>0</v>
      </c>
      <c r="H22" s="90">
        <v>0</v>
      </c>
      <c r="I22" s="90">
        <v>0</v>
      </c>
      <c r="J22" s="90">
        <v>0</v>
      </c>
      <c r="K22" s="90">
        <v>0</v>
      </c>
      <c r="L22" s="90">
        <f t="shared" ref="L22" si="4">J22-O22</f>
        <v>0</v>
      </c>
      <c r="M22" s="90">
        <v>0</v>
      </c>
      <c r="N22" s="90">
        <v>0</v>
      </c>
      <c r="O22" s="90">
        <v>0</v>
      </c>
      <c r="P22" s="90">
        <f t="shared" ref="P22" si="5">J22+E22</f>
        <v>-11981500</v>
      </c>
    </row>
    <row r="23" spans="1:16" ht="15.75" customHeight="1" x14ac:dyDescent="0.2">
      <c r="A23" s="87"/>
      <c r="B23" s="87"/>
      <c r="C23" s="87"/>
      <c r="D23" s="94" t="s">
        <v>269</v>
      </c>
      <c r="E23" s="90">
        <f>-53195800-163500</f>
        <v>-53359300</v>
      </c>
      <c r="F23" s="90">
        <f>E23-I23</f>
        <v>-53359300</v>
      </c>
      <c r="G23" s="90">
        <v>0</v>
      </c>
      <c r="H23" s="90">
        <v>0</v>
      </c>
      <c r="I23" s="90">
        <v>0</v>
      </c>
      <c r="J23" s="90">
        <v>0</v>
      </c>
      <c r="K23" s="90">
        <v>0</v>
      </c>
      <c r="L23" s="90">
        <v>0</v>
      </c>
      <c r="M23" s="90">
        <v>0</v>
      </c>
      <c r="N23" s="90">
        <v>0</v>
      </c>
      <c r="O23" s="90">
        <v>0</v>
      </c>
      <c r="P23" s="90">
        <f>J23+E23</f>
        <v>-53359300</v>
      </c>
    </row>
    <row r="24" spans="1:16" ht="15.75" customHeight="1" x14ac:dyDescent="0.2">
      <c r="A24" s="84" t="s">
        <v>45</v>
      </c>
      <c r="B24" s="84" t="s">
        <v>46</v>
      </c>
      <c r="C24" s="84" t="s">
        <v>47</v>
      </c>
      <c r="D24" s="85" t="s">
        <v>48</v>
      </c>
      <c r="E24" s="86">
        <f>-300000-1958100</f>
        <v>-2258100</v>
      </c>
      <c r="F24" s="86">
        <v>0</v>
      </c>
      <c r="G24" s="86">
        <v>0</v>
      </c>
      <c r="H24" s="86">
        <v>0</v>
      </c>
      <c r="I24" s="86">
        <v>0</v>
      </c>
      <c r="J24" s="86">
        <v>0</v>
      </c>
      <c r="K24" s="86">
        <v>0</v>
      </c>
      <c r="L24" s="86">
        <f>J24-O24</f>
        <v>0</v>
      </c>
      <c r="M24" s="86">
        <v>0</v>
      </c>
      <c r="N24" s="86">
        <v>0</v>
      </c>
      <c r="O24" s="86">
        <v>0</v>
      </c>
      <c r="P24" s="86">
        <f>J24+E24</f>
        <v>-2258100</v>
      </c>
    </row>
    <row r="25" spans="1:16" ht="15.75" customHeight="1" x14ac:dyDescent="0.2">
      <c r="A25" s="79" t="s">
        <v>179</v>
      </c>
      <c r="B25" s="79"/>
      <c r="C25" s="79"/>
      <c r="D25" s="80" t="s">
        <v>180</v>
      </c>
      <c r="E25" s="104">
        <f>E27+E29</f>
        <v>0</v>
      </c>
      <c r="F25" s="104">
        <f t="shared" ref="F25:P25" si="6">F27+F29</f>
        <v>0</v>
      </c>
      <c r="G25" s="104">
        <f t="shared" si="6"/>
        <v>0</v>
      </c>
      <c r="H25" s="104">
        <f t="shared" si="6"/>
        <v>0</v>
      </c>
      <c r="I25" s="104">
        <f t="shared" si="6"/>
        <v>0</v>
      </c>
      <c r="J25" s="104">
        <f t="shared" si="6"/>
        <v>0</v>
      </c>
      <c r="K25" s="104">
        <f t="shared" si="6"/>
        <v>0</v>
      </c>
      <c r="L25" s="104">
        <f t="shared" si="6"/>
        <v>0</v>
      </c>
      <c r="M25" s="104">
        <f t="shared" si="6"/>
        <v>0</v>
      </c>
      <c r="N25" s="104">
        <f t="shared" si="6"/>
        <v>0</v>
      </c>
      <c r="O25" s="104">
        <f t="shared" si="6"/>
        <v>0</v>
      </c>
      <c r="P25" s="104">
        <f t="shared" si="6"/>
        <v>0</v>
      </c>
    </row>
    <row r="26" spans="1:16" ht="15.75" customHeight="1" x14ac:dyDescent="0.2">
      <c r="A26" s="79" t="s">
        <v>181</v>
      </c>
      <c r="B26" s="79"/>
      <c r="C26" s="79"/>
      <c r="D26" s="82" t="s">
        <v>180</v>
      </c>
      <c r="E26" s="86"/>
      <c r="F26" s="90"/>
      <c r="G26" s="86"/>
      <c r="H26" s="86"/>
      <c r="I26" s="86"/>
      <c r="J26" s="86"/>
      <c r="K26" s="86"/>
      <c r="L26" s="86"/>
      <c r="M26" s="86"/>
      <c r="N26" s="86"/>
      <c r="O26" s="86"/>
      <c r="P26" s="86"/>
    </row>
    <row r="27" spans="1:16" ht="15.75" customHeight="1" x14ac:dyDescent="0.2">
      <c r="A27" s="84" t="s">
        <v>182</v>
      </c>
      <c r="B27" s="84" t="s">
        <v>183</v>
      </c>
      <c r="C27" s="84" t="s">
        <v>184</v>
      </c>
      <c r="D27" s="85" t="s">
        <v>185</v>
      </c>
      <c r="E27" s="86">
        <f>E28</f>
        <v>-1600000</v>
      </c>
      <c r="F27" s="86">
        <f t="shared" ref="F27:P27" si="7">F28</f>
        <v>-1600000</v>
      </c>
      <c r="G27" s="86">
        <f t="shared" si="7"/>
        <v>0</v>
      </c>
      <c r="H27" s="86">
        <f t="shared" si="7"/>
        <v>0</v>
      </c>
      <c r="I27" s="86">
        <f t="shared" si="7"/>
        <v>0</v>
      </c>
      <c r="J27" s="86">
        <f t="shared" si="7"/>
        <v>0</v>
      </c>
      <c r="K27" s="86">
        <f t="shared" si="7"/>
        <v>0</v>
      </c>
      <c r="L27" s="86">
        <f t="shared" si="7"/>
        <v>0</v>
      </c>
      <c r="M27" s="86">
        <f t="shared" si="7"/>
        <v>0</v>
      </c>
      <c r="N27" s="86">
        <f t="shared" si="7"/>
        <v>0</v>
      </c>
      <c r="O27" s="86">
        <f t="shared" si="7"/>
        <v>0</v>
      </c>
      <c r="P27" s="86">
        <f t="shared" si="7"/>
        <v>-1600000</v>
      </c>
    </row>
    <row r="28" spans="1:16" ht="15.75" customHeight="1" x14ac:dyDescent="0.2">
      <c r="A28" s="93"/>
      <c r="B28" s="93"/>
      <c r="C28" s="93"/>
      <c r="D28" s="94" t="s">
        <v>186</v>
      </c>
      <c r="E28" s="90">
        <v>-1600000</v>
      </c>
      <c r="F28" s="90">
        <f t="shared" ref="F28" si="8">E28-I28</f>
        <v>-1600000</v>
      </c>
      <c r="G28" s="90">
        <v>0</v>
      </c>
      <c r="H28" s="90">
        <v>0</v>
      </c>
      <c r="I28" s="90">
        <v>0</v>
      </c>
      <c r="J28" s="90">
        <v>0</v>
      </c>
      <c r="K28" s="90">
        <v>0</v>
      </c>
      <c r="L28" s="90">
        <f t="shared" ref="L28" si="9">J28-O28</f>
        <v>0</v>
      </c>
      <c r="M28" s="90">
        <v>0</v>
      </c>
      <c r="N28" s="90">
        <v>0</v>
      </c>
      <c r="O28" s="90">
        <v>0</v>
      </c>
      <c r="P28" s="90">
        <f t="shared" ref="P28" si="10">J28+E28</f>
        <v>-1600000</v>
      </c>
    </row>
    <row r="29" spans="1:16" ht="15.75" customHeight="1" x14ac:dyDescent="0.2">
      <c r="A29" s="84" t="s">
        <v>187</v>
      </c>
      <c r="B29" s="84" t="s">
        <v>188</v>
      </c>
      <c r="C29" s="84" t="s">
        <v>119</v>
      </c>
      <c r="D29" s="85" t="s">
        <v>189</v>
      </c>
      <c r="E29" s="86">
        <f>E30</f>
        <v>1600000</v>
      </c>
      <c r="F29" s="86">
        <f t="shared" ref="F29:P29" si="11">F30</f>
        <v>1600000</v>
      </c>
      <c r="G29" s="86">
        <f t="shared" si="11"/>
        <v>0</v>
      </c>
      <c r="H29" s="86">
        <f t="shared" si="11"/>
        <v>0</v>
      </c>
      <c r="I29" s="86">
        <f t="shared" si="11"/>
        <v>0</v>
      </c>
      <c r="J29" s="86">
        <f t="shared" si="11"/>
        <v>0</v>
      </c>
      <c r="K29" s="86">
        <f t="shared" si="11"/>
        <v>0</v>
      </c>
      <c r="L29" s="86">
        <f t="shared" si="11"/>
        <v>0</v>
      </c>
      <c r="M29" s="86">
        <f t="shared" si="11"/>
        <v>0</v>
      </c>
      <c r="N29" s="86">
        <f t="shared" si="11"/>
        <v>0</v>
      </c>
      <c r="O29" s="86">
        <f t="shared" si="11"/>
        <v>0</v>
      </c>
      <c r="P29" s="86">
        <f t="shared" si="11"/>
        <v>1600000</v>
      </c>
    </row>
    <row r="30" spans="1:16" ht="15.75" customHeight="1" x14ac:dyDescent="0.2">
      <c r="A30" s="93"/>
      <c r="B30" s="93"/>
      <c r="C30" s="93"/>
      <c r="D30" s="94" t="s">
        <v>190</v>
      </c>
      <c r="E30" s="90">
        <v>1600000</v>
      </c>
      <c r="F30" s="90">
        <f t="shared" ref="F30" si="12">E30-I30</f>
        <v>1600000</v>
      </c>
      <c r="G30" s="90">
        <v>0</v>
      </c>
      <c r="H30" s="90">
        <v>0</v>
      </c>
      <c r="I30" s="90">
        <v>0</v>
      </c>
      <c r="J30" s="90">
        <v>0</v>
      </c>
      <c r="K30" s="90">
        <v>0</v>
      </c>
      <c r="L30" s="90">
        <f t="shared" ref="L30" si="13">J30-O30</f>
        <v>0</v>
      </c>
      <c r="M30" s="90">
        <v>0</v>
      </c>
      <c r="N30" s="90">
        <v>0</v>
      </c>
      <c r="O30" s="90">
        <v>0</v>
      </c>
      <c r="P30" s="90">
        <f t="shared" ref="P30" si="14">J30+E30</f>
        <v>1600000</v>
      </c>
    </row>
    <row r="31" spans="1:16" ht="15.75" customHeight="1" x14ac:dyDescent="0.2">
      <c r="A31" s="79" t="s">
        <v>191</v>
      </c>
      <c r="B31" s="79"/>
      <c r="C31" s="79"/>
      <c r="D31" s="80" t="s">
        <v>192</v>
      </c>
      <c r="E31" s="342">
        <f>E33+E34+E35</f>
        <v>-6501799.5600000005</v>
      </c>
      <c r="F31" s="342">
        <f t="shared" ref="F31:P31" si="15">F33+F34+F35</f>
        <v>-6501799.5600000005</v>
      </c>
      <c r="G31" s="342">
        <f t="shared" si="15"/>
        <v>-2484139.4300000002</v>
      </c>
      <c r="H31" s="342">
        <f t="shared" si="15"/>
        <v>-323218.57999999996</v>
      </c>
      <c r="I31" s="104">
        <f t="shared" si="15"/>
        <v>0</v>
      </c>
      <c r="J31" s="104">
        <f t="shared" si="15"/>
        <v>-10438068</v>
      </c>
      <c r="K31" s="104">
        <f t="shared" si="15"/>
        <v>-10438068</v>
      </c>
      <c r="L31" s="104">
        <f t="shared" si="15"/>
        <v>0</v>
      </c>
      <c r="M31" s="104">
        <f t="shared" si="15"/>
        <v>0</v>
      </c>
      <c r="N31" s="104">
        <f t="shared" si="15"/>
        <v>0</v>
      </c>
      <c r="O31" s="104">
        <f t="shared" si="15"/>
        <v>-10438068</v>
      </c>
      <c r="P31" s="342">
        <f t="shared" si="15"/>
        <v>-16939867.560000002</v>
      </c>
    </row>
    <row r="32" spans="1:16" ht="15.75" customHeight="1" x14ac:dyDescent="0.2">
      <c r="A32" s="79" t="s">
        <v>193</v>
      </c>
      <c r="B32" s="79"/>
      <c r="C32" s="79"/>
      <c r="D32" s="82" t="s">
        <v>192</v>
      </c>
      <c r="E32" s="342"/>
      <c r="F32" s="342"/>
      <c r="G32" s="342"/>
      <c r="H32" s="342"/>
      <c r="I32" s="343"/>
      <c r="J32" s="343"/>
      <c r="K32" s="343"/>
      <c r="L32" s="343"/>
      <c r="M32" s="343"/>
      <c r="N32" s="343"/>
      <c r="O32" s="343"/>
      <c r="P32" s="342"/>
    </row>
    <row r="33" spans="1:16" ht="15.75" customHeight="1" x14ac:dyDescent="0.2">
      <c r="A33" s="84" t="s">
        <v>194</v>
      </c>
      <c r="B33" s="84" t="s">
        <v>195</v>
      </c>
      <c r="C33" s="84" t="s">
        <v>196</v>
      </c>
      <c r="D33" s="85" t="s">
        <v>197</v>
      </c>
      <c r="E33" s="344">
        <v>-4858175.03</v>
      </c>
      <c r="F33" s="344">
        <f t="shared" ref="F33:F35" si="16">E33-I33</f>
        <v>-4858175.03</v>
      </c>
      <c r="G33" s="344">
        <v>-2484139.4300000002</v>
      </c>
      <c r="H33" s="344">
        <v>-271306.55</v>
      </c>
      <c r="I33" s="86">
        <v>0</v>
      </c>
      <c r="J33" s="86">
        <v>0</v>
      </c>
      <c r="K33" s="86">
        <v>0</v>
      </c>
      <c r="L33" s="86">
        <f t="shared" ref="L33" si="17">J33-O33</f>
        <v>0</v>
      </c>
      <c r="M33" s="86">
        <v>0</v>
      </c>
      <c r="N33" s="86">
        <v>0</v>
      </c>
      <c r="O33" s="86">
        <f>N33</f>
        <v>0</v>
      </c>
      <c r="P33" s="344">
        <f t="shared" ref="P33:P34" si="18">J33+E33</f>
        <v>-4858175.03</v>
      </c>
    </row>
    <row r="34" spans="1:16" ht="15.75" customHeight="1" x14ac:dyDescent="0.2">
      <c r="A34" s="84" t="s">
        <v>198</v>
      </c>
      <c r="B34" s="84" t="s">
        <v>84</v>
      </c>
      <c r="C34" s="84" t="s">
        <v>85</v>
      </c>
      <c r="D34" s="103" t="s">
        <v>86</v>
      </c>
      <c r="E34" s="86">
        <v>0</v>
      </c>
      <c r="F34" s="86">
        <f t="shared" si="16"/>
        <v>0</v>
      </c>
      <c r="G34" s="86">
        <v>0</v>
      </c>
      <c r="H34" s="86">
        <v>0</v>
      </c>
      <c r="I34" s="86">
        <v>0</v>
      </c>
      <c r="J34" s="86">
        <v>-9602866</v>
      </c>
      <c r="K34" s="86">
        <f>J34</f>
        <v>-9602866</v>
      </c>
      <c r="L34" s="86">
        <v>0</v>
      </c>
      <c r="M34" s="86">
        <v>0</v>
      </c>
      <c r="N34" s="86">
        <v>0</v>
      </c>
      <c r="O34" s="86">
        <f>K34</f>
        <v>-9602866</v>
      </c>
      <c r="P34" s="86">
        <f t="shared" si="18"/>
        <v>-9602866</v>
      </c>
    </row>
    <row r="35" spans="1:16" ht="15.75" customHeight="1" x14ac:dyDescent="0.2">
      <c r="A35" s="84" t="s">
        <v>199</v>
      </c>
      <c r="B35" s="84" t="s">
        <v>200</v>
      </c>
      <c r="C35" s="84" t="s">
        <v>201</v>
      </c>
      <c r="D35" s="85" t="s">
        <v>202</v>
      </c>
      <c r="E35" s="344">
        <v>-1643624.53</v>
      </c>
      <c r="F35" s="344">
        <f t="shared" si="16"/>
        <v>-1643624.53</v>
      </c>
      <c r="G35" s="86">
        <v>0</v>
      </c>
      <c r="H35" s="344">
        <v>-51912.03</v>
      </c>
      <c r="I35" s="86">
        <v>0</v>
      </c>
      <c r="J35" s="86">
        <v>-835202</v>
      </c>
      <c r="K35" s="86">
        <v>-835202</v>
      </c>
      <c r="L35" s="86">
        <f t="shared" ref="L35" si="19">J35-O35</f>
        <v>0</v>
      </c>
      <c r="M35" s="86">
        <v>0</v>
      </c>
      <c r="N35" s="86">
        <v>0</v>
      </c>
      <c r="O35" s="86">
        <v>-835202</v>
      </c>
      <c r="P35" s="344">
        <f>J35+E35</f>
        <v>-2478826.5300000003</v>
      </c>
    </row>
    <row r="36" spans="1:16" ht="15.75" customHeight="1" x14ac:dyDescent="0.2">
      <c r="A36" s="79" t="s">
        <v>203</v>
      </c>
      <c r="B36" s="79"/>
      <c r="C36" s="79"/>
      <c r="D36" s="80" t="s">
        <v>204</v>
      </c>
      <c r="E36" s="342">
        <f>E38+E40</f>
        <v>-2377901.6</v>
      </c>
      <c r="F36" s="342">
        <f t="shared" ref="F36:P36" si="20">F38+F40</f>
        <v>-2377901.6</v>
      </c>
      <c r="G36" s="104">
        <f t="shared" si="20"/>
        <v>0</v>
      </c>
      <c r="H36" s="104">
        <f t="shared" si="20"/>
        <v>0</v>
      </c>
      <c r="I36" s="104">
        <f t="shared" si="20"/>
        <v>0</v>
      </c>
      <c r="J36" s="104">
        <f t="shared" si="20"/>
        <v>-300000</v>
      </c>
      <c r="K36" s="104">
        <f t="shared" si="20"/>
        <v>-300000</v>
      </c>
      <c r="L36" s="104">
        <f t="shared" si="20"/>
        <v>0</v>
      </c>
      <c r="M36" s="104">
        <f t="shared" si="20"/>
        <v>0</v>
      </c>
      <c r="N36" s="104">
        <f t="shared" si="20"/>
        <v>0</v>
      </c>
      <c r="O36" s="104">
        <f t="shared" si="20"/>
        <v>-300000</v>
      </c>
      <c r="P36" s="342">
        <f t="shared" si="20"/>
        <v>-2677901.6</v>
      </c>
    </row>
    <row r="37" spans="1:16" ht="15.75" customHeight="1" x14ac:dyDescent="0.2">
      <c r="A37" s="79" t="s">
        <v>205</v>
      </c>
      <c r="B37" s="79"/>
      <c r="C37" s="79"/>
      <c r="D37" s="82" t="s">
        <v>204</v>
      </c>
      <c r="E37" s="86"/>
      <c r="F37" s="90"/>
      <c r="G37" s="86"/>
      <c r="H37" s="86"/>
      <c r="I37" s="86"/>
      <c r="J37" s="86"/>
      <c r="K37" s="86"/>
      <c r="L37" s="86"/>
      <c r="M37" s="86"/>
      <c r="N37" s="86"/>
      <c r="O37" s="86"/>
      <c r="P37" s="86"/>
    </row>
    <row r="38" spans="1:16" ht="15" customHeight="1" x14ac:dyDescent="0.2">
      <c r="A38" s="84" t="s">
        <v>206</v>
      </c>
      <c r="B38" s="84" t="s">
        <v>195</v>
      </c>
      <c r="C38" s="84" t="s">
        <v>196</v>
      </c>
      <c r="D38" s="85" t="s">
        <v>207</v>
      </c>
      <c r="E38" s="86">
        <v>300000</v>
      </c>
      <c r="F38" s="86">
        <f t="shared" ref="F38:F39" si="21">E38-I38</f>
        <v>300000</v>
      </c>
      <c r="G38" s="86">
        <v>0</v>
      </c>
      <c r="H38" s="86">
        <v>0</v>
      </c>
      <c r="I38" s="86">
        <v>0</v>
      </c>
      <c r="J38" s="86">
        <f>J39</f>
        <v>-300000</v>
      </c>
      <c r="K38" s="86">
        <f t="shared" ref="K38:O38" si="22">K39</f>
        <v>-300000</v>
      </c>
      <c r="L38" s="86">
        <f t="shared" si="22"/>
        <v>0</v>
      </c>
      <c r="M38" s="86">
        <f t="shared" si="22"/>
        <v>0</v>
      </c>
      <c r="N38" s="86">
        <f t="shared" si="22"/>
        <v>0</v>
      </c>
      <c r="O38" s="86">
        <f t="shared" si="22"/>
        <v>-300000</v>
      </c>
      <c r="P38" s="86">
        <f>J38+E38</f>
        <v>0</v>
      </c>
    </row>
    <row r="39" spans="1:16" ht="15.75" customHeight="1" x14ac:dyDescent="0.2">
      <c r="A39" s="84"/>
      <c r="B39" s="84"/>
      <c r="C39" s="84"/>
      <c r="D39" s="103" t="s">
        <v>208</v>
      </c>
      <c r="E39" s="86">
        <v>0</v>
      </c>
      <c r="F39" s="86">
        <f t="shared" si="21"/>
        <v>0</v>
      </c>
      <c r="G39" s="86">
        <v>0</v>
      </c>
      <c r="H39" s="86">
        <v>0</v>
      </c>
      <c r="I39" s="86">
        <v>0</v>
      </c>
      <c r="J39" s="86">
        <v>-300000</v>
      </c>
      <c r="K39" s="86">
        <v>-300000</v>
      </c>
      <c r="L39" s="86">
        <f t="shared" ref="L39" si="23">J39-O39</f>
        <v>0</v>
      </c>
      <c r="M39" s="86">
        <v>0</v>
      </c>
      <c r="N39" s="86">
        <v>0</v>
      </c>
      <c r="O39" s="86">
        <v>-300000</v>
      </c>
      <c r="P39" s="86">
        <f t="shared" ref="P39" si="24">J39+E39</f>
        <v>-300000</v>
      </c>
    </row>
    <row r="40" spans="1:16" ht="15" x14ac:dyDescent="0.2">
      <c r="A40" s="345" t="s">
        <v>349</v>
      </c>
      <c r="B40" s="345" t="s">
        <v>230</v>
      </c>
      <c r="C40" s="345"/>
      <c r="D40" s="346" t="s">
        <v>167</v>
      </c>
      <c r="E40" s="347">
        <f>E41</f>
        <v>-2677901.6</v>
      </c>
      <c r="F40" s="347">
        <f t="shared" ref="F40:P40" si="25">F41</f>
        <v>-2677901.6</v>
      </c>
      <c r="G40" s="348">
        <f t="shared" si="25"/>
        <v>0</v>
      </c>
      <c r="H40" s="348">
        <f t="shared" si="25"/>
        <v>0</v>
      </c>
      <c r="I40" s="348">
        <f t="shared" si="25"/>
        <v>0</v>
      </c>
      <c r="J40" s="348">
        <f t="shared" si="25"/>
        <v>0</v>
      </c>
      <c r="K40" s="348">
        <f t="shared" si="25"/>
        <v>0</v>
      </c>
      <c r="L40" s="348">
        <f t="shared" si="25"/>
        <v>0</v>
      </c>
      <c r="M40" s="348">
        <f t="shared" si="25"/>
        <v>0</v>
      </c>
      <c r="N40" s="348">
        <f t="shared" si="25"/>
        <v>0</v>
      </c>
      <c r="O40" s="348">
        <f t="shared" si="25"/>
        <v>0</v>
      </c>
      <c r="P40" s="347">
        <f t="shared" si="25"/>
        <v>-2677901.6</v>
      </c>
    </row>
    <row r="41" spans="1:16" ht="17.25" customHeight="1" x14ac:dyDescent="0.2">
      <c r="A41" s="349" t="s">
        <v>350</v>
      </c>
      <c r="B41" s="349" t="s">
        <v>232</v>
      </c>
      <c r="C41" s="349" t="s">
        <v>166</v>
      </c>
      <c r="D41" s="350" t="s">
        <v>233</v>
      </c>
      <c r="E41" s="351">
        <v>-2677901.6</v>
      </c>
      <c r="F41" s="351">
        <f t="shared" ref="F41" si="26">E41-I41</f>
        <v>-2677901.6</v>
      </c>
      <c r="G41" s="352">
        <v>0</v>
      </c>
      <c r="H41" s="352">
        <v>0</v>
      </c>
      <c r="I41" s="352">
        <v>0</v>
      </c>
      <c r="J41" s="352">
        <v>0</v>
      </c>
      <c r="K41" s="352">
        <v>0</v>
      </c>
      <c r="L41" s="348">
        <f t="shared" ref="L41" si="27">J41-O41</f>
        <v>0</v>
      </c>
      <c r="M41" s="352">
        <v>0</v>
      </c>
      <c r="N41" s="352">
        <v>0</v>
      </c>
      <c r="O41" s="352">
        <v>0</v>
      </c>
      <c r="P41" s="351">
        <f t="shared" ref="P41" si="28">J41+E41</f>
        <v>-2677901.6</v>
      </c>
    </row>
    <row r="42" spans="1:16" ht="15.75" customHeight="1" x14ac:dyDescent="0.2">
      <c r="A42" s="79" t="s">
        <v>209</v>
      </c>
      <c r="B42" s="79"/>
      <c r="C42" s="79"/>
      <c r="D42" s="80" t="s">
        <v>210</v>
      </c>
      <c r="E42" s="342">
        <f>E44+E45+E48</f>
        <v>-70990728.840000004</v>
      </c>
      <c r="F42" s="342">
        <f t="shared" ref="F42:P42" si="29">F44+F45+F48</f>
        <v>-70990728.840000004</v>
      </c>
      <c r="G42" s="342">
        <f t="shared" si="29"/>
        <v>-1243515.83</v>
      </c>
      <c r="H42" s="104">
        <f t="shared" si="29"/>
        <v>-112700</v>
      </c>
      <c r="I42" s="104">
        <f t="shared" si="29"/>
        <v>0</v>
      </c>
      <c r="J42" s="104">
        <f t="shared" si="29"/>
        <v>-42721925</v>
      </c>
      <c r="K42" s="104">
        <f t="shared" si="29"/>
        <v>-42721925</v>
      </c>
      <c r="L42" s="104">
        <f t="shared" si="29"/>
        <v>0</v>
      </c>
      <c r="M42" s="104">
        <f t="shared" si="29"/>
        <v>0</v>
      </c>
      <c r="N42" s="104">
        <f t="shared" si="29"/>
        <v>0</v>
      </c>
      <c r="O42" s="104">
        <f t="shared" si="29"/>
        <v>-42721925</v>
      </c>
      <c r="P42" s="342">
        <f t="shared" si="29"/>
        <v>-113712653.84</v>
      </c>
    </row>
    <row r="43" spans="1:16" ht="15.75" customHeight="1" x14ac:dyDescent="0.2">
      <c r="A43" s="79" t="s">
        <v>211</v>
      </c>
      <c r="B43" s="79"/>
      <c r="C43" s="79"/>
      <c r="D43" s="82" t="s">
        <v>210</v>
      </c>
      <c r="E43" s="90"/>
      <c r="F43" s="90"/>
      <c r="G43" s="90"/>
      <c r="H43" s="90"/>
      <c r="I43" s="353"/>
      <c r="J43" s="353"/>
      <c r="K43" s="353"/>
      <c r="L43" s="90"/>
      <c r="M43" s="90"/>
      <c r="N43" s="90"/>
      <c r="O43" s="353"/>
      <c r="P43" s="90"/>
    </row>
    <row r="44" spans="1:16" ht="15" x14ac:dyDescent="0.2">
      <c r="A44" s="84" t="s">
        <v>212</v>
      </c>
      <c r="B44" s="84" t="s">
        <v>195</v>
      </c>
      <c r="C44" s="84" t="s">
        <v>196</v>
      </c>
      <c r="D44" s="85" t="s">
        <v>213</v>
      </c>
      <c r="E44" s="344">
        <v>-2366904.44</v>
      </c>
      <c r="F44" s="344">
        <f t="shared" ref="F44:F48" si="30">E44-I44</f>
        <v>-2366904.44</v>
      </c>
      <c r="G44" s="344">
        <v>-1243515.83</v>
      </c>
      <c r="H44" s="86">
        <v>-112700</v>
      </c>
      <c r="I44" s="86">
        <v>0</v>
      </c>
      <c r="J44" s="86">
        <v>0</v>
      </c>
      <c r="K44" s="86">
        <v>0</v>
      </c>
      <c r="L44" s="86">
        <f t="shared" ref="L44:L47" si="31">J44-O44</f>
        <v>0</v>
      </c>
      <c r="M44" s="86">
        <v>0</v>
      </c>
      <c r="N44" s="86">
        <v>0</v>
      </c>
      <c r="O44" s="86">
        <f>N44</f>
        <v>0</v>
      </c>
      <c r="P44" s="344">
        <f t="shared" ref="P44:P48" si="32">J44+E44</f>
        <v>-2366904.44</v>
      </c>
    </row>
    <row r="45" spans="1:16" ht="45" x14ac:dyDescent="0.2">
      <c r="A45" s="84" t="s">
        <v>214</v>
      </c>
      <c r="B45" s="84" t="s">
        <v>215</v>
      </c>
      <c r="C45" s="84"/>
      <c r="D45" s="85" t="s">
        <v>216</v>
      </c>
      <c r="E45" s="344">
        <f>E46+E47</f>
        <v>-68623824.400000006</v>
      </c>
      <c r="F45" s="344">
        <f t="shared" ref="F45:P45" si="33">F46+F47</f>
        <v>-68623824.400000006</v>
      </c>
      <c r="G45" s="86">
        <f t="shared" si="33"/>
        <v>0</v>
      </c>
      <c r="H45" s="86">
        <f t="shared" si="33"/>
        <v>0</v>
      </c>
      <c r="I45" s="86">
        <f t="shared" si="33"/>
        <v>0</v>
      </c>
      <c r="J45" s="86">
        <f t="shared" si="33"/>
        <v>0</v>
      </c>
      <c r="K45" s="86">
        <f t="shared" si="33"/>
        <v>0</v>
      </c>
      <c r="L45" s="86">
        <f t="shared" si="33"/>
        <v>0</v>
      </c>
      <c r="M45" s="86">
        <f t="shared" si="33"/>
        <v>0</v>
      </c>
      <c r="N45" s="86">
        <f t="shared" si="33"/>
        <v>0</v>
      </c>
      <c r="O45" s="86">
        <f t="shared" si="33"/>
        <v>0</v>
      </c>
      <c r="P45" s="344">
        <f t="shared" si="33"/>
        <v>-68623824.400000006</v>
      </c>
    </row>
    <row r="46" spans="1:16" ht="30" x14ac:dyDescent="0.2">
      <c r="A46" s="93" t="s">
        <v>217</v>
      </c>
      <c r="B46" s="93" t="s">
        <v>218</v>
      </c>
      <c r="C46" s="93" t="s">
        <v>219</v>
      </c>
      <c r="D46" s="94" t="s">
        <v>220</v>
      </c>
      <c r="E46" s="191">
        <v>-27145516.399999999</v>
      </c>
      <c r="F46" s="191">
        <f t="shared" si="30"/>
        <v>-27145516.399999999</v>
      </c>
      <c r="G46" s="90">
        <v>0</v>
      </c>
      <c r="H46" s="90">
        <v>0</v>
      </c>
      <c r="I46" s="90">
        <v>0</v>
      </c>
      <c r="J46" s="90">
        <v>0</v>
      </c>
      <c r="K46" s="90">
        <v>0</v>
      </c>
      <c r="L46" s="90">
        <f t="shared" si="31"/>
        <v>0</v>
      </c>
      <c r="M46" s="90">
        <v>0</v>
      </c>
      <c r="N46" s="90">
        <v>0</v>
      </c>
      <c r="O46" s="90">
        <v>0</v>
      </c>
      <c r="P46" s="90">
        <f t="shared" si="32"/>
        <v>-27145516.399999999</v>
      </c>
    </row>
    <row r="47" spans="1:16" ht="30" x14ac:dyDescent="0.2">
      <c r="A47" s="93" t="s">
        <v>221</v>
      </c>
      <c r="B47" s="93" t="s">
        <v>222</v>
      </c>
      <c r="C47" s="93" t="s">
        <v>219</v>
      </c>
      <c r="D47" s="94" t="s">
        <v>223</v>
      </c>
      <c r="E47" s="90">
        <v>-41478308</v>
      </c>
      <c r="F47" s="90">
        <f t="shared" si="30"/>
        <v>-41478308</v>
      </c>
      <c r="G47" s="90">
        <v>0</v>
      </c>
      <c r="H47" s="90">
        <v>0</v>
      </c>
      <c r="I47" s="90">
        <v>0</v>
      </c>
      <c r="J47" s="90">
        <v>0</v>
      </c>
      <c r="K47" s="90">
        <v>0</v>
      </c>
      <c r="L47" s="90">
        <f t="shared" si="31"/>
        <v>0</v>
      </c>
      <c r="M47" s="90">
        <v>0</v>
      </c>
      <c r="N47" s="90">
        <v>0</v>
      </c>
      <c r="O47" s="90">
        <v>0</v>
      </c>
      <c r="P47" s="90">
        <f t="shared" si="32"/>
        <v>-41478308</v>
      </c>
    </row>
    <row r="48" spans="1:16" ht="15.75" customHeight="1" x14ac:dyDescent="0.2">
      <c r="A48" s="84" t="s">
        <v>224</v>
      </c>
      <c r="B48" s="84" t="s">
        <v>84</v>
      </c>
      <c r="C48" s="84" t="s">
        <v>85</v>
      </c>
      <c r="D48" s="103" t="s">
        <v>86</v>
      </c>
      <c r="E48" s="86">
        <v>0</v>
      </c>
      <c r="F48" s="86">
        <f t="shared" si="30"/>
        <v>0</v>
      </c>
      <c r="G48" s="86">
        <v>0</v>
      </c>
      <c r="H48" s="86">
        <v>0</v>
      </c>
      <c r="I48" s="86">
        <v>0</v>
      </c>
      <c r="J48" s="86">
        <v>-42721925</v>
      </c>
      <c r="K48" s="86">
        <f>J48</f>
        <v>-42721925</v>
      </c>
      <c r="L48" s="86">
        <v>0</v>
      </c>
      <c r="M48" s="86">
        <v>0</v>
      </c>
      <c r="N48" s="86">
        <v>0</v>
      </c>
      <c r="O48" s="86">
        <f>K48</f>
        <v>-42721925</v>
      </c>
      <c r="P48" s="86">
        <f t="shared" si="32"/>
        <v>-42721925</v>
      </c>
    </row>
    <row r="49" spans="1:16" ht="15.75" customHeight="1" x14ac:dyDescent="0.2">
      <c r="A49" s="79" t="s">
        <v>225</v>
      </c>
      <c r="B49" s="79"/>
      <c r="C49" s="79"/>
      <c r="D49" s="80" t="s">
        <v>226</v>
      </c>
      <c r="E49" s="104">
        <f>E57+E51+E52+E55+E56</f>
        <v>80170430</v>
      </c>
      <c r="F49" s="104">
        <f t="shared" ref="F49:P49" si="34">F57+F51+F52+F55+F56</f>
        <v>80170430</v>
      </c>
      <c r="G49" s="342">
        <f t="shared" si="34"/>
        <v>3727655.26</v>
      </c>
      <c r="H49" s="342">
        <f t="shared" si="34"/>
        <v>435918.57999999996</v>
      </c>
      <c r="I49" s="104">
        <f t="shared" si="34"/>
        <v>0</v>
      </c>
      <c r="J49" s="104">
        <f t="shared" si="34"/>
        <v>53159993</v>
      </c>
      <c r="K49" s="104">
        <f t="shared" si="34"/>
        <v>53159993</v>
      </c>
      <c r="L49" s="104">
        <f t="shared" si="34"/>
        <v>0</v>
      </c>
      <c r="M49" s="104">
        <f t="shared" si="34"/>
        <v>0</v>
      </c>
      <c r="N49" s="104">
        <f t="shared" si="34"/>
        <v>0</v>
      </c>
      <c r="O49" s="104">
        <f t="shared" si="34"/>
        <v>53159993</v>
      </c>
      <c r="P49" s="342">
        <f t="shared" si="34"/>
        <v>133330423</v>
      </c>
    </row>
    <row r="50" spans="1:16" ht="15.75" customHeight="1" x14ac:dyDescent="0.2">
      <c r="A50" s="79" t="s">
        <v>211</v>
      </c>
      <c r="B50" s="79"/>
      <c r="C50" s="79"/>
      <c r="D50" s="82" t="s">
        <v>226</v>
      </c>
      <c r="E50" s="86"/>
      <c r="F50" s="86"/>
      <c r="G50" s="86"/>
      <c r="H50" s="86"/>
      <c r="I50" s="86"/>
      <c r="J50" s="86"/>
      <c r="K50" s="86"/>
      <c r="L50" s="90"/>
      <c r="M50" s="86"/>
      <c r="N50" s="86"/>
      <c r="O50" s="86"/>
      <c r="P50" s="86"/>
    </row>
    <row r="51" spans="1:16" ht="30" x14ac:dyDescent="0.2">
      <c r="A51" s="84" t="s">
        <v>212</v>
      </c>
      <c r="B51" s="84" t="s">
        <v>195</v>
      </c>
      <c r="C51" s="84" t="s">
        <v>196</v>
      </c>
      <c r="D51" s="85" t="s">
        <v>227</v>
      </c>
      <c r="E51" s="344">
        <v>7225079.4699999997</v>
      </c>
      <c r="F51" s="344">
        <f t="shared" ref="F51:F56" si="35">E51-I51</f>
        <v>7225079.4699999997</v>
      </c>
      <c r="G51" s="344">
        <v>3727655.26</v>
      </c>
      <c r="H51" s="344">
        <v>384006.55</v>
      </c>
      <c r="I51" s="86">
        <v>0</v>
      </c>
      <c r="J51" s="86">
        <v>0</v>
      </c>
      <c r="K51" s="86">
        <v>0</v>
      </c>
      <c r="L51" s="86">
        <f t="shared" ref="L51:L55" si="36">J51-O51</f>
        <v>0</v>
      </c>
      <c r="M51" s="86">
        <v>0</v>
      </c>
      <c r="N51" s="86">
        <v>0</v>
      </c>
      <c r="O51" s="86">
        <f>N51</f>
        <v>0</v>
      </c>
      <c r="P51" s="344">
        <f t="shared" ref="P51" si="37">J51+E51</f>
        <v>7225079.4699999997</v>
      </c>
    </row>
    <row r="52" spans="1:16" ht="45" x14ac:dyDescent="0.2">
      <c r="A52" s="84" t="s">
        <v>214</v>
      </c>
      <c r="B52" s="84" t="s">
        <v>215</v>
      </c>
      <c r="C52" s="84"/>
      <c r="D52" s="85" t="s">
        <v>216</v>
      </c>
      <c r="E52" s="344">
        <f>E53+E54</f>
        <v>68623824.400000006</v>
      </c>
      <c r="F52" s="344">
        <f t="shared" ref="F52:P52" si="38">F53+F54</f>
        <v>68623824.400000006</v>
      </c>
      <c r="G52" s="86">
        <f t="shared" si="38"/>
        <v>0</v>
      </c>
      <c r="H52" s="86">
        <f t="shared" si="38"/>
        <v>0</v>
      </c>
      <c r="I52" s="86">
        <f t="shared" si="38"/>
        <v>0</v>
      </c>
      <c r="J52" s="86">
        <f t="shared" si="38"/>
        <v>0</v>
      </c>
      <c r="K52" s="86">
        <f t="shared" si="38"/>
        <v>0</v>
      </c>
      <c r="L52" s="86">
        <f t="shared" si="38"/>
        <v>0</v>
      </c>
      <c r="M52" s="86">
        <f t="shared" si="38"/>
        <v>0</v>
      </c>
      <c r="N52" s="86">
        <f t="shared" si="38"/>
        <v>0</v>
      </c>
      <c r="O52" s="86">
        <f t="shared" si="38"/>
        <v>0</v>
      </c>
      <c r="P52" s="344">
        <f t="shared" si="38"/>
        <v>68623824.400000006</v>
      </c>
    </row>
    <row r="53" spans="1:16" ht="30" x14ac:dyDescent="0.2">
      <c r="A53" s="93" t="s">
        <v>217</v>
      </c>
      <c r="B53" s="93" t="s">
        <v>218</v>
      </c>
      <c r="C53" s="93" t="s">
        <v>219</v>
      </c>
      <c r="D53" s="94" t="s">
        <v>220</v>
      </c>
      <c r="E53" s="191">
        <v>27145516.399999999</v>
      </c>
      <c r="F53" s="191">
        <f t="shared" ref="F53:F55" si="39">E53-I53</f>
        <v>27145516.399999999</v>
      </c>
      <c r="G53" s="90">
        <v>0</v>
      </c>
      <c r="H53" s="90">
        <v>0</v>
      </c>
      <c r="I53" s="90">
        <v>0</v>
      </c>
      <c r="J53" s="90">
        <v>0</v>
      </c>
      <c r="K53" s="90">
        <v>0</v>
      </c>
      <c r="L53" s="90">
        <f t="shared" ref="L53:L54" si="40">J53-O53</f>
        <v>0</v>
      </c>
      <c r="M53" s="90">
        <v>0</v>
      </c>
      <c r="N53" s="90">
        <v>0</v>
      </c>
      <c r="O53" s="90">
        <v>0</v>
      </c>
      <c r="P53" s="191">
        <f t="shared" ref="P53:P54" si="41">J53+E53</f>
        <v>27145516.399999999</v>
      </c>
    </row>
    <row r="54" spans="1:16" ht="30" x14ac:dyDescent="0.2">
      <c r="A54" s="93" t="s">
        <v>221</v>
      </c>
      <c r="B54" s="93" t="s">
        <v>222</v>
      </c>
      <c r="C54" s="93" t="s">
        <v>219</v>
      </c>
      <c r="D54" s="94" t="s">
        <v>223</v>
      </c>
      <c r="E54" s="90">
        <v>41478308</v>
      </c>
      <c r="F54" s="90">
        <f t="shared" si="39"/>
        <v>41478308</v>
      </c>
      <c r="G54" s="90">
        <v>0</v>
      </c>
      <c r="H54" s="90">
        <v>0</v>
      </c>
      <c r="I54" s="90">
        <v>0</v>
      </c>
      <c r="J54" s="90">
        <v>0</v>
      </c>
      <c r="K54" s="90">
        <v>0</v>
      </c>
      <c r="L54" s="90">
        <f t="shared" si="40"/>
        <v>0</v>
      </c>
      <c r="M54" s="90">
        <v>0</v>
      </c>
      <c r="N54" s="90">
        <v>0</v>
      </c>
      <c r="O54" s="90">
        <v>0</v>
      </c>
      <c r="P54" s="90">
        <f t="shared" si="41"/>
        <v>41478308</v>
      </c>
    </row>
    <row r="55" spans="1:16" ht="15.75" customHeight="1" x14ac:dyDescent="0.2">
      <c r="A55" s="84" t="s">
        <v>228</v>
      </c>
      <c r="B55" s="84" t="s">
        <v>200</v>
      </c>
      <c r="C55" s="84" t="s">
        <v>201</v>
      </c>
      <c r="D55" s="85" t="s">
        <v>202</v>
      </c>
      <c r="E55" s="344">
        <v>1643624.53</v>
      </c>
      <c r="F55" s="344">
        <f t="shared" si="39"/>
        <v>1643624.53</v>
      </c>
      <c r="G55" s="86">
        <v>0</v>
      </c>
      <c r="H55" s="344">
        <v>51912.03</v>
      </c>
      <c r="I55" s="86">
        <v>0</v>
      </c>
      <c r="J55" s="86">
        <v>835202</v>
      </c>
      <c r="K55" s="86">
        <v>835202</v>
      </c>
      <c r="L55" s="86">
        <f t="shared" si="36"/>
        <v>0</v>
      </c>
      <c r="M55" s="86">
        <v>0</v>
      </c>
      <c r="N55" s="86">
        <v>0</v>
      </c>
      <c r="O55" s="86">
        <v>835202</v>
      </c>
      <c r="P55" s="344">
        <f>J55+E55</f>
        <v>2478826.5300000003</v>
      </c>
    </row>
    <row r="56" spans="1:16" ht="15.75" customHeight="1" x14ac:dyDescent="0.2">
      <c r="A56" s="84" t="s">
        <v>224</v>
      </c>
      <c r="B56" s="84" t="s">
        <v>84</v>
      </c>
      <c r="C56" s="84" t="s">
        <v>85</v>
      </c>
      <c r="D56" s="103" t="s">
        <v>86</v>
      </c>
      <c r="E56" s="86">
        <v>0</v>
      </c>
      <c r="F56" s="86">
        <f t="shared" si="35"/>
        <v>0</v>
      </c>
      <c r="G56" s="86">
        <v>0</v>
      </c>
      <c r="H56" s="86">
        <v>0</v>
      </c>
      <c r="I56" s="86">
        <v>0</v>
      </c>
      <c r="J56" s="86">
        <f>9602866+42721925</f>
        <v>52324791</v>
      </c>
      <c r="K56" s="86">
        <f>J56</f>
        <v>52324791</v>
      </c>
      <c r="L56" s="86">
        <v>0</v>
      </c>
      <c r="M56" s="86">
        <v>0</v>
      </c>
      <c r="N56" s="86">
        <v>0</v>
      </c>
      <c r="O56" s="86">
        <f>K56</f>
        <v>52324791</v>
      </c>
      <c r="P56" s="86">
        <f t="shared" ref="P56" si="42">J56+E56</f>
        <v>52324791</v>
      </c>
    </row>
    <row r="57" spans="1:16" ht="15.75" customHeight="1" x14ac:dyDescent="0.2">
      <c r="A57" s="84" t="s">
        <v>229</v>
      </c>
      <c r="B57" s="84" t="s">
        <v>230</v>
      </c>
      <c r="C57" s="84"/>
      <c r="D57" s="103" t="s">
        <v>167</v>
      </c>
      <c r="E57" s="344">
        <f>E58</f>
        <v>2677901.6</v>
      </c>
      <c r="F57" s="344">
        <f t="shared" ref="F57:P57" si="43">F58</f>
        <v>2677901.6</v>
      </c>
      <c r="G57" s="86">
        <f t="shared" si="43"/>
        <v>0</v>
      </c>
      <c r="H57" s="86">
        <f t="shared" si="43"/>
        <v>0</v>
      </c>
      <c r="I57" s="86">
        <f t="shared" si="43"/>
        <v>0</v>
      </c>
      <c r="J57" s="86">
        <f t="shared" si="43"/>
        <v>0</v>
      </c>
      <c r="K57" s="86">
        <f t="shared" si="43"/>
        <v>0</v>
      </c>
      <c r="L57" s="86">
        <f t="shared" si="43"/>
        <v>0</v>
      </c>
      <c r="M57" s="86">
        <f t="shared" si="43"/>
        <v>0</v>
      </c>
      <c r="N57" s="86">
        <f t="shared" si="43"/>
        <v>0</v>
      </c>
      <c r="O57" s="86">
        <f t="shared" si="43"/>
        <v>0</v>
      </c>
      <c r="P57" s="344">
        <f t="shared" si="43"/>
        <v>2677901.6</v>
      </c>
    </row>
    <row r="58" spans="1:16" ht="16.5" customHeight="1" x14ac:dyDescent="0.2">
      <c r="A58" s="93" t="s">
        <v>231</v>
      </c>
      <c r="B58" s="93" t="s">
        <v>232</v>
      </c>
      <c r="C58" s="93" t="s">
        <v>166</v>
      </c>
      <c r="D58" s="94" t="s">
        <v>233</v>
      </c>
      <c r="E58" s="191">
        <v>2677901.6</v>
      </c>
      <c r="F58" s="191">
        <f t="shared" ref="F58" si="44">E58-I58</f>
        <v>2677901.6</v>
      </c>
      <c r="G58" s="90">
        <v>0</v>
      </c>
      <c r="H58" s="90">
        <v>0</v>
      </c>
      <c r="I58" s="90">
        <v>0</v>
      </c>
      <c r="J58" s="90">
        <v>0</v>
      </c>
      <c r="K58" s="90">
        <v>0</v>
      </c>
      <c r="L58" s="90">
        <f t="shared" ref="L58" si="45">J58-O58</f>
        <v>0</v>
      </c>
      <c r="M58" s="90">
        <v>0</v>
      </c>
      <c r="N58" s="90">
        <v>0</v>
      </c>
      <c r="O58" s="90">
        <v>0</v>
      </c>
      <c r="P58" s="191">
        <f t="shared" ref="P58" si="46">J58+E58</f>
        <v>2677901.6</v>
      </c>
    </row>
    <row r="59" spans="1:16" ht="15.75" customHeight="1" x14ac:dyDescent="0.2">
      <c r="A59" s="79" t="s">
        <v>234</v>
      </c>
      <c r="B59" s="79"/>
      <c r="C59" s="79"/>
      <c r="D59" s="80" t="s">
        <v>235</v>
      </c>
      <c r="E59" s="104">
        <f>E61</f>
        <v>937800</v>
      </c>
      <c r="F59" s="104">
        <f t="shared" ref="F59:P59" si="47">F61</f>
        <v>937800</v>
      </c>
      <c r="G59" s="104">
        <f t="shared" si="47"/>
        <v>610800</v>
      </c>
      <c r="H59" s="104">
        <f t="shared" si="47"/>
        <v>0</v>
      </c>
      <c r="I59" s="104">
        <f t="shared" si="47"/>
        <v>0</v>
      </c>
      <c r="J59" s="104">
        <f t="shared" si="47"/>
        <v>0</v>
      </c>
      <c r="K59" s="104">
        <f t="shared" si="47"/>
        <v>0</v>
      </c>
      <c r="L59" s="104">
        <f t="shared" si="47"/>
        <v>0</v>
      </c>
      <c r="M59" s="104">
        <f t="shared" si="47"/>
        <v>0</v>
      </c>
      <c r="N59" s="104">
        <f t="shared" si="47"/>
        <v>0</v>
      </c>
      <c r="O59" s="104">
        <f t="shared" si="47"/>
        <v>0</v>
      </c>
      <c r="P59" s="104">
        <f t="shared" si="47"/>
        <v>937800</v>
      </c>
    </row>
    <row r="60" spans="1:16" ht="15.75" customHeight="1" x14ac:dyDescent="0.2">
      <c r="A60" s="79" t="s">
        <v>236</v>
      </c>
      <c r="B60" s="79"/>
      <c r="C60" s="79"/>
      <c r="D60" s="82" t="s">
        <v>237</v>
      </c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</row>
    <row r="61" spans="1:16" ht="15" customHeight="1" x14ac:dyDescent="0.2">
      <c r="A61" s="84" t="s">
        <v>236</v>
      </c>
      <c r="B61" s="84" t="s">
        <v>195</v>
      </c>
      <c r="C61" s="84" t="s">
        <v>196</v>
      </c>
      <c r="D61" s="85" t="s">
        <v>238</v>
      </c>
      <c r="E61" s="86">
        <v>937800</v>
      </c>
      <c r="F61" s="86">
        <f t="shared" ref="F61" si="48">E61-I61</f>
        <v>937800</v>
      </c>
      <c r="G61" s="86">
        <v>610800</v>
      </c>
      <c r="H61" s="86">
        <v>0</v>
      </c>
      <c r="I61" s="86">
        <v>0</v>
      </c>
      <c r="J61" s="86">
        <v>0</v>
      </c>
      <c r="K61" s="86">
        <v>0</v>
      </c>
      <c r="L61" s="86">
        <f t="shared" ref="L61" si="49">J61-O61</f>
        <v>0</v>
      </c>
      <c r="M61" s="86">
        <v>0</v>
      </c>
      <c r="N61" s="86">
        <v>0</v>
      </c>
      <c r="O61" s="86">
        <f>N61</f>
        <v>0</v>
      </c>
      <c r="P61" s="86">
        <f t="shared" ref="P61" si="50">J61+E61</f>
        <v>937800</v>
      </c>
    </row>
    <row r="62" spans="1:16" ht="15.75" customHeight="1" x14ac:dyDescent="0.2">
      <c r="A62" s="79" t="s">
        <v>239</v>
      </c>
      <c r="B62" s="84"/>
      <c r="C62" s="79"/>
      <c r="D62" s="80" t="s">
        <v>240</v>
      </c>
      <c r="E62" s="104">
        <f>E64</f>
        <v>-937800</v>
      </c>
      <c r="F62" s="104">
        <f t="shared" ref="F62:P62" si="51">F64</f>
        <v>-937800</v>
      </c>
      <c r="G62" s="104">
        <f t="shared" si="51"/>
        <v>-610800</v>
      </c>
      <c r="H62" s="104">
        <f t="shared" si="51"/>
        <v>0</v>
      </c>
      <c r="I62" s="104">
        <f t="shared" si="51"/>
        <v>0</v>
      </c>
      <c r="J62" s="104">
        <f t="shared" si="51"/>
        <v>0</v>
      </c>
      <c r="K62" s="104">
        <f t="shared" si="51"/>
        <v>0</v>
      </c>
      <c r="L62" s="104">
        <f t="shared" si="51"/>
        <v>0</v>
      </c>
      <c r="M62" s="104">
        <f t="shared" si="51"/>
        <v>0</v>
      </c>
      <c r="N62" s="104">
        <f t="shared" si="51"/>
        <v>0</v>
      </c>
      <c r="O62" s="104">
        <f t="shared" si="51"/>
        <v>0</v>
      </c>
      <c r="P62" s="104">
        <f t="shared" si="51"/>
        <v>-937800</v>
      </c>
    </row>
    <row r="63" spans="1:16" ht="15.75" customHeight="1" x14ac:dyDescent="0.2">
      <c r="A63" s="79" t="s">
        <v>236</v>
      </c>
      <c r="B63" s="84"/>
      <c r="C63" s="79"/>
      <c r="D63" s="82" t="s">
        <v>240</v>
      </c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</row>
    <row r="64" spans="1:16" ht="30" x14ac:dyDescent="0.2">
      <c r="A64" s="84" t="s">
        <v>236</v>
      </c>
      <c r="B64" s="84" t="s">
        <v>195</v>
      </c>
      <c r="C64" s="84" t="s">
        <v>196</v>
      </c>
      <c r="D64" s="85" t="s">
        <v>241</v>
      </c>
      <c r="E64" s="86">
        <v>-937800</v>
      </c>
      <c r="F64" s="86">
        <f t="shared" ref="F64" si="52">E64-I64</f>
        <v>-937800</v>
      </c>
      <c r="G64" s="86">
        <v>-610800</v>
      </c>
      <c r="H64" s="86">
        <v>0</v>
      </c>
      <c r="I64" s="86">
        <v>0</v>
      </c>
      <c r="J64" s="86">
        <v>0</v>
      </c>
      <c r="K64" s="86">
        <v>0</v>
      </c>
      <c r="L64" s="86">
        <f t="shared" ref="L64" si="53">J64-O64</f>
        <v>0</v>
      </c>
      <c r="M64" s="86">
        <v>0</v>
      </c>
      <c r="N64" s="86">
        <f>J64</f>
        <v>0</v>
      </c>
      <c r="O64" s="86">
        <f>N64</f>
        <v>0</v>
      </c>
      <c r="P64" s="86">
        <f t="shared" ref="P64" si="54">J64+E64</f>
        <v>-937800</v>
      </c>
    </row>
    <row r="65" spans="1:21" ht="15.75" customHeight="1" x14ac:dyDescent="0.2">
      <c r="A65" s="79" t="s">
        <v>242</v>
      </c>
      <c r="B65" s="79"/>
      <c r="C65" s="79"/>
      <c r="D65" s="354" t="s">
        <v>243</v>
      </c>
      <c r="E65" s="104">
        <f>E67+E69</f>
        <v>6000000</v>
      </c>
      <c r="F65" s="104">
        <f t="shared" ref="F65:P65" si="55">F67+F69</f>
        <v>6000000</v>
      </c>
      <c r="G65" s="104">
        <f t="shared" si="55"/>
        <v>0</v>
      </c>
      <c r="H65" s="104">
        <f t="shared" si="55"/>
        <v>0</v>
      </c>
      <c r="I65" s="104">
        <f t="shared" si="55"/>
        <v>0</v>
      </c>
      <c r="J65" s="104">
        <f t="shared" si="55"/>
        <v>-6000000</v>
      </c>
      <c r="K65" s="104">
        <f t="shared" si="55"/>
        <v>-6000000</v>
      </c>
      <c r="L65" s="104">
        <f t="shared" si="55"/>
        <v>0</v>
      </c>
      <c r="M65" s="104">
        <f t="shared" si="55"/>
        <v>0</v>
      </c>
      <c r="N65" s="104">
        <f t="shared" si="55"/>
        <v>0</v>
      </c>
      <c r="O65" s="104">
        <f t="shared" si="55"/>
        <v>-6000000</v>
      </c>
      <c r="P65" s="104">
        <f t="shared" si="55"/>
        <v>0</v>
      </c>
    </row>
    <row r="66" spans="1:21" ht="15.75" customHeight="1" x14ac:dyDescent="0.2">
      <c r="A66" s="79" t="s">
        <v>244</v>
      </c>
      <c r="B66" s="79"/>
      <c r="C66" s="79"/>
      <c r="D66" s="355" t="s">
        <v>243</v>
      </c>
      <c r="E66" s="86"/>
      <c r="F66" s="90"/>
      <c r="G66" s="86"/>
      <c r="H66" s="86"/>
      <c r="I66" s="86"/>
      <c r="J66" s="86"/>
      <c r="K66" s="86"/>
      <c r="L66" s="86"/>
      <c r="M66" s="86"/>
      <c r="N66" s="86"/>
      <c r="O66" s="86"/>
      <c r="P66" s="86"/>
    </row>
    <row r="67" spans="1:21" ht="30" x14ac:dyDescent="0.2">
      <c r="A67" s="84" t="s">
        <v>245</v>
      </c>
      <c r="B67" s="84" t="s">
        <v>145</v>
      </c>
      <c r="C67" s="84"/>
      <c r="D67" s="85" t="s">
        <v>146</v>
      </c>
      <c r="E67" s="86">
        <f>E68</f>
        <v>6000000</v>
      </c>
      <c r="F67" s="86">
        <f t="shared" ref="F67:O67" si="56">F68</f>
        <v>6000000</v>
      </c>
      <c r="G67" s="86">
        <f t="shared" si="56"/>
        <v>0</v>
      </c>
      <c r="H67" s="86">
        <f t="shared" si="56"/>
        <v>0</v>
      </c>
      <c r="I67" s="86">
        <f t="shared" si="56"/>
        <v>0</v>
      </c>
      <c r="J67" s="86">
        <f t="shared" si="56"/>
        <v>0</v>
      </c>
      <c r="K67" s="86">
        <f t="shared" si="56"/>
        <v>0</v>
      </c>
      <c r="L67" s="86">
        <f t="shared" si="56"/>
        <v>0</v>
      </c>
      <c r="M67" s="86">
        <f t="shared" si="56"/>
        <v>0</v>
      </c>
      <c r="N67" s="86">
        <f t="shared" si="56"/>
        <v>0</v>
      </c>
      <c r="O67" s="86">
        <f t="shared" si="56"/>
        <v>0</v>
      </c>
      <c r="P67" s="86">
        <f>J67+E67</f>
        <v>6000000</v>
      </c>
    </row>
    <row r="68" spans="1:21" ht="15.75" customHeight="1" x14ac:dyDescent="0.2">
      <c r="A68" s="93" t="s">
        <v>246</v>
      </c>
      <c r="B68" s="93" t="s">
        <v>156</v>
      </c>
      <c r="C68" s="93" t="s">
        <v>147</v>
      </c>
      <c r="D68" s="94" t="s">
        <v>157</v>
      </c>
      <c r="E68" s="90">
        <v>6000000</v>
      </c>
      <c r="F68" s="90">
        <f t="shared" ref="F68" si="57">E68-I68</f>
        <v>6000000</v>
      </c>
      <c r="G68" s="90">
        <v>0</v>
      </c>
      <c r="H68" s="90">
        <v>0</v>
      </c>
      <c r="I68" s="90">
        <v>0</v>
      </c>
      <c r="J68" s="90">
        <v>0</v>
      </c>
      <c r="K68" s="90">
        <v>0</v>
      </c>
      <c r="L68" s="90">
        <f>L70</f>
        <v>0</v>
      </c>
      <c r="M68" s="90">
        <f>M70</f>
        <v>0</v>
      </c>
      <c r="N68" s="90">
        <f>N70</f>
        <v>0</v>
      </c>
      <c r="O68" s="90">
        <v>0</v>
      </c>
      <c r="P68" s="90">
        <f>J68+E68</f>
        <v>6000000</v>
      </c>
    </row>
    <row r="69" spans="1:21" ht="15.75" customHeight="1" x14ac:dyDescent="0.2">
      <c r="A69" s="84" t="s">
        <v>247</v>
      </c>
      <c r="B69" s="84" t="s">
        <v>188</v>
      </c>
      <c r="C69" s="84" t="s">
        <v>119</v>
      </c>
      <c r="D69" s="85" t="s">
        <v>189</v>
      </c>
      <c r="E69" s="90">
        <v>0</v>
      </c>
      <c r="F69" s="90">
        <v>0</v>
      </c>
      <c r="G69" s="90">
        <v>0</v>
      </c>
      <c r="H69" s="90">
        <v>0</v>
      </c>
      <c r="I69" s="90">
        <v>0</v>
      </c>
      <c r="J69" s="90">
        <f>J70</f>
        <v>-6000000</v>
      </c>
      <c r="K69" s="90">
        <f t="shared" ref="K69:P69" si="58">K70</f>
        <v>-6000000</v>
      </c>
      <c r="L69" s="90">
        <f t="shared" si="58"/>
        <v>0</v>
      </c>
      <c r="M69" s="90">
        <f t="shared" si="58"/>
        <v>0</v>
      </c>
      <c r="N69" s="90">
        <f t="shared" si="58"/>
        <v>0</v>
      </c>
      <c r="O69" s="90">
        <f t="shared" si="58"/>
        <v>-6000000</v>
      </c>
      <c r="P69" s="90">
        <f t="shared" si="58"/>
        <v>-6000000</v>
      </c>
    </row>
    <row r="70" spans="1:21" ht="30" x14ac:dyDescent="0.2">
      <c r="A70" s="93"/>
      <c r="B70" s="93"/>
      <c r="C70" s="93"/>
      <c r="D70" s="94" t="s">
        <v>248</v>
      </c>
      <c r="E70" s="90">
        <v>0</v>
      </c>
      <c r="F70" s="90">
        <f t="shared" ref="F70" si="59">E70-I70</f>
        <v>0</v>
      </c>
      <c r="G70" s="90">
        <v>0</v>
      </c>
      <c r="H70" s="90">
        <v>0</v>
      </c>
      <c r="I70" s="90">
        <v>0</v>
      </c>
      <c r="J70" s="90">
        <v>-6000000</v>
      </c>
      <c r="K70" s="90">
        <v>-6000000</v>
      </c>
      <c r="L70" s="90">
        <f>J70-O70</f>
        <v>0</v>
      </c>
      <c r="M70" s="90">
        <v>0</v>
      </c>
      <c r="N70" s="90">
        <v>0</v>
      </c>
      <c r="O70" s="90">
        <v>-6000000</v>
      </c>
      <c r="P70" s="90">
        <f t="shared" ref="P70" si="60">J70+E70</f>
        <v>-6000000</v>
      </c>
    </row>
    <row r="71" spans="1:21" ht="15.75" customHeight="1" x14ac:dyDescent="0.2">
      <c r="A71" s="79" t="s">
        <v>80</v>
      </c>
      <c r="B71" s="79"/>
      <c r="C71" s="79"/>
      <c r="D71" s="80" t="s">
        <v>249</v>
      </c>
      <c r="E71" s="104">
        <f>E73</f>
        <v>11675200</v>
      </c>
      <c r="F71" s="104">
        <f t="shared" ref="F71:P71" si="61">F73</f>
        <v>11675200</v>
      </c>
      <c r="G71" s="104">
        <f t="shared" si="61"/>
        <v>0</v>
      </c>
      <c r="H71" s="104">
        <f t="shared" si="61"/>
        <v>7050000</v>
      </c>
      <c r="I71" s="104">
        <f t="shared" si="61"/>
        <v>0</v>
      </c>
      <c r="J71" s="104">
        <f t="shared" si="61"/>
        <v>0</v>
      </c>
      <c r="K71" s="104">
        <f t="shared" si="61"/>
        <v>0</v>
      </c>
      <c r="L71" s="104">
        <f t="shared" si="61"/>
        <v>0</v>
      </c>
      <c r="M71" s="104">
        <f t="shared" si="61"/>
        <v>0</v>
      </c>
      <c r="N71" s="104">
        <f t="shared" si="61"/>
        <v>0</v>
      </c>
      <c r="O71" s="104">
        <f t="shared" si="61"/>
        <v>0</v>
      </c>
      <c r="P71" s="104">
        <f t="shared" si="61"/>
        <v>11675200</v>
      </c>
    </row>
    <row r="72" spans="1:21" ht="15.75" customHeight="1" x14ac:dyDescent="0.2">
      <c r="A72" s="79" t="s">
        <v>82</v>
      </c>
      <c r="B72" s="79"/>
      <c r="C72" s="79"/>
      <c r="D72" s="82" t="s">
        <v>249</v>
      </c>
      <c r="E72" s="86"/>
      <c r="F72" s="90"/>
      <c r="G72" s="86"/>
      <c r="H72" s="86"/>
      <c r="I72" s="86"/>
      <c r="J72" s="86"/>
      <c r="K72" s="86"/>
      <c r="L72" s="86"/>
      <c r="M72" s="86"/>
      <c r="N72" s="86"/>
      <c r="O72" s="86"/>
      <c r="P72" s="86"/>
    </row>
    <row r="73" spans="1:21" ht="30" x14ac:dyDescent="0.2">
      <c r="A73" s="84" t="s">
        <v>250</v>
      </c>
      <c r="B73" s="84" t="s">
        <v>251</v>
      </c>
      <c r="C73" s="84"/>
      <c r="D73" s="85" t="s">
        <v>252</v>
      </c>
      <c r="E73" s="83">
        <f>E74</f>
        <v>11675200</v>
      </c>
      <c r="F73" s="83">
        <f t="shared" ref="F73:P73" si="62">F74</f>
        <v>11675200</v>
      </c>
      <c r="G73" s="83">
        <f t="shared" si="62"/>
        <v>0</v>
      </c>
      <c r="H73" s="83">
        <f t="shared" si="62"/>
        <v>7050000</v>
      </c>
      <c r="I73" s="83">
        <f t="shared" si="62"/>
        <v>0</v>
      </c>
      <c r="J73" s="83">
        <f t="shared" si="62"/>
        <v>0</v>
      </c>
      <c r="K73" s="83">
        <f t="shared" si="62"/>
        <v>0</v>
      </c>
      <c r="L73" s="83">
        <f t="shared" si="62"/>
        <v>0</v>
      </c>
      <c r="M73" s="83">
        <f t="shared" si="62"/>
        <v>0</v>
      </c>
      <c r="N73" s="83">
        <f t="shared" si="62"/>
        <v>0</v>
      </c>
      <c r="O73" s="83">
        <f t="shared" si="62"/>
        <v>0</v>
      </c>
      <c r="P73" s="83">
        <f t="shared" si="62"/>
        <v>11675200</v>
      </c>
    </row>
    <row r="74" spans="1:21" ht="45" x14ac:dyDescent="0.2">
      <c r="A74" s="93" t="s">
        <v>253</v>
      </c>
      <c r="B74" s="93" t="s">
        <v>254</v>
      </c>
      <c r="C74" s="93" t="s">
        <v>255</v>
      </c>
      <c r="D74" s="94" t="s">
        <v>256</v>
      </c>
      <c r="E74" s="90">
        <f>4625200+7050000</f>
        <v>11675200</v>
      </c>
      <c r="F74" s="90">
        <f t="shared" ref="F74" si="63">E74-I74</f>
        <v>11675200</v>
      </c>
      <c r="G74" s="90">
        <v>0</v>
      </c>
      <c r="H74" s="90">
        <v>7050000</v>
      </c>
      <c r="I74" s="90">
        <v>0</v>
      </c>
      <c r="J74" s="90">
        <v>0</v>
      </c>
      <c r="K74" s="90">
        <v>0</v>
      </c>
      <c r="L74" s="90">
        <f t="shared" ref="L74" si="64">J74-O74</f>
        <v>0</v>
      </c>
      <c r="M74" s="90">
        <v>0</v>
      </c>
      <c r="N74" s="90">
        <v>0</v>
      </c>
      <c r="O74" s="90">
        <v>0</v>
      </c>
      <c r="P74" s="90">
        <f t="shared" ref="P74" si="65">J74+E74</f>
        <v>11675200</v>
      </c>
    </row>
    <row r="75" spans="1:21" ht="15.75" customHeight="1" x14ac:dyDescent="0.2">
      <c r="A75" s="79" t="s">
        <v>49</v>
      </c>
      <c r="B75" s="84"/>
      <c r="C75" s="79"/>
      <c r="D75" s="80" t="s">
        <v>50</v>
      </c>
      <c r="E75" s="81">
        <f>E77+E79+E88+E89+E93+E95+E96</f>
        <v>31491464</v>
      </c>
      <c r="F75" s="81">
        <f t="shared" ref="F75:O75" si="66">F77+F79+F88+F89+F93+F95+F96</f>
        <v>31491464</v>
      </c>
      <c r="G75" s="81">
        <f t="shared" si="66"/>
        <v>0</v>
      </c>
      <c r="H75" s="81">
        <f t="shared" si="66"/>
        <v>42493420</v>
      </c>
      <c r="I75" s="81">
        <f t="shared" si="66"/>
        <v>0</v>
      </c>
      <c r="J75" s="81">
        <f t="shared" si="66"/>
        <v>300956</v>
      </c>
      <c r="K75" s="81">
        <f t="shared" si="66"/>
        <v>300956</v>
      </c>
      <c r="L75" s="81">
        <f t="shared" si="66"/>
        <v>0</v>
      </c>
      <c r="M75" s="81">
        <f t="shared" si="66"/>
        <v>0</v>
      </c>
      <c r="N75" s="81">
        <f t="shared" si="66"/>
        <v>0</v>
      </c>
      <c r="O75" s="81">
        <f t="shared" si="66"/>
        <v>300956</v>
      </c>
      <c r="P75" s="81">
        <f>P77+P79+P88+P89+P93+P95+P96</f>
        <v>31792420</v>
      </c>
    </row>
    <row r="76" spans="1:21" ht="15.75" customHeight="1" x14ac:dyDescent="0.2">
      <c r="A76" s="79" t="s">
        <v>51</v>
      </c>
      <c r="B76" s="84"/>
      <c r="C76" s="79"/>
      <c r="D76" s="82" t="s">
        <v>50</v>
      </c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</row>
    <row r="77" spans="1:21" ht="15.75" customHeight="1" x14ac:dyDescent="0.2">
      <c r="A77" s="84" t="s">
        <v>52</v>
      </c>
      <c r="B77" s="84" t="s">
        <v>53</v>
      </c>
      <c r="C77" s="84" t="s">
        <v>54</v>
      </c>
      <c r="D77" s="85" t="s">
        <v>55</v>
      </c>
      <c r="E77" s="86">
        <f>11663-4500000+13024700</f>
        <v>8536363</v>
      </c>
      <c r="F77" s="86">
        <f t="shared" ref="F77:F78" si="67">E77-I77</f>
        <v>8536363</v>
      </c>
      <c r="G77" s="86">
        <v>0</v>
      </c>
      <c r="H77" s="86">
        <v>13024700</v>
      </c>
      <c r="I77" s="86">
        <v>0</v>
      </c>
      <c r="J77" s="86">
        <f>J78</f>
        <v>-11663</v>
      </c>
      <c r="K77" s="86">
        <f t="shared" ref="K77:O77" si="68">K78</f>
        <v>-11663</v>
      </c>
      <c r="L77" s="86">
        <f t="shared" si="68"/>
        <v>0</v>
      </c>
      <c r="M77" s="86">
        <f t="shared" si="68"/>
        <v>0</v>
      </c>
      <c r="N77" s="86">
        <f t="shared" si="68"/>
        <v>0</v>
      </c>
      <c r="O77" s="86">
        <f t="shared" si="68"/>
        <v>-11663</v>
      </c>
      <c r="P77" s="86">
        <f>E77+J77</f>
        <v>8524700</v>
      </c>
    </row>
    <row r="78" spans="1:21" ht="15.75" customHeight="1" x14ac:dyDescent="0.2">
      <c r="A78" s="84"/>
      <c r="B78" s="84"/>
      <c r="C78" s="84"/>
      <c r="D78" s="88" t="s">
        <v>56</v>
      </c>
      <c r="E78" s="89">
        <v>0</v>
      </c>
      <c r="F78" s="89">
        <f t="shared" si="67"/>
        <v>0</v>
      </c>
      <c r="G78" s="90">
        <v>0</v>
      </c>
      <c r="H78" s="90">
        <v>0</v>
      </c>
      <c r="I78" s="90">
        <v>0</v>
      </c>
      <c r="J78" s="90">
        <v>-11663</v>
      </c>
      <c r="K78" s="90">
        <v>-11663</v>
      </c>
      <c r="L78" s="90">
        <v>0</v>
      </c>
      <c r="M78" s="90">
        <v>0</v>
      </c>
      <c r="N78" s="90">
        <v>0</v>
      </c>
      <c r="O78" s="90">
        <v>-11663</v>
      </c>
      <c r="P78" s="86">
        <f t="shared" ref="P78:P88" si="69">E78+J78</f>
        <v>-11663</v>
      </c>
    </row>
    <row r="79" spans="1:21" s="4" customFormat="1" ht="15.75" customHeight="1" x14ac:dyDescent="0.25">
      <c r="A79" s="84" t="s">
        <v>57</v>
      </c>
      <c r="B79" s="84" t="s">
        <v>58</v>
      </c>
      <c r="C79" s="84"/>
      <c r="D79" s="85" t="s">
        <v>59</v>
      </c>
      <c r="E79" s="86">
        <f>E80</f>
        <v>21202991</v>
      </c>
      <c r="F79" s="86">
        <f t="shared" ref="F79:I79" si="70">F80</f>
        <v>21202991</v>
      </c>
      <c r="G79" s="86">
        <f t="shared" si="70"/>
        <v>0</v>
      </c>
      <c r="H79" s="86">
        <f t="shared" si="70"/>
        <v>27592620</v>
      </c>
      <c r="I79" s="86">
        <f t="shared" si="70"/>
        <v>0</v>
      </c>
      <c r="J79" s="86">
        <f>J80</f>
        <v>-110371</v>
      </c>
      <c r="K79" s="86">
        <f t="shared" ref="K79:O79" si="71">K80</f>
        <v>-110371</v>
      </c>
      <c r="L79" s="86">
        <f t="shared" si="71"/>
        <v>0</v>
      </c>
      <c r="M79" s="86">
        <f t="shared" si="71"/>
        <v>0</v>
      </c>
      <c r="N79" s="86">
        <f t="shared" si="71"/>
        <v>0</v>
      </c>
      <c r="O79" s="86">
        <f t="shared" si="71"/>
        <v>-110371</v>
      </c>
      <c r="P79" s="86">
        <f t="shared" si="69"/>
        <v>21092620</v>
      </c>
      <c r="Q79" s="91"/>
      <c r="R79" s="92"/>
      <c r="S79" s="92"/>
      <c r="T79" s="92"/>
      <c r="U79" s="92"/>
    </row>
    <row r="80" spans="1:21" s="97" customFormat="1" ht="18" customHeight="1" x14ac:dyDescent="0.25">
      <c r="A80" s="93" t="s">
        <v>60</v>
      </c>
      <c r="B80" s="93" t="s">
        <v>61</v>
      </c>
      <c r="C80" s="93" t="s">
        <v>62</v>
      </c>
      <c r="D80" s="94" t="s">
        <v>63</v>
      </c>
      <c r="E80" s="90">
        <f>222371-6500000+27592620+E81+E82</f>
        <v>21202991</v>
      </c>
      <c r="F80" s="89">
        <f t="shared" ref="F80:F95" si="72">E80-I80</f>
        <v>21202991</v>
      </c>
      <c r="G80" s="90">
        <v>0</v>
      </c>
      <c r="H80" s="90">
        <v>27592620</v>
      </c>
      <c r="I80" s="90">
        <v>0</v>
      </c>
      <c r="J80" s="90">
        <f>SUM(J81:J87)</f>
        <v>-110371</v>
      </c>
      <c r="K80" s="90">
        <f>SUM(K81:K87)</f>
        <v>-110371</v>
      </c>
      <c r="L80" s="90">
        <f t="shared" ref="L80:N80" si="73">SUM(L83:L87)</f>
        <v>0</v>
      </c>
      <c r="M80" s="90">
        <f t="shared" si="73"/>
        <v>0</v>
      </c>
      <c r="N80" s="90">
        <f t="shared" si="73"/>
        <v>0</v>
      </c>
      <c r="O80" s="90">
        <f>SUM(O81:O87)</f>
        <v>-110371</v>
      </c>
      <c r="P80" s="86">
        <f t="shared" si="69"/>
        <v>21092620</v>
      </c>
      <c r="Q80" s="95"/>
      <c r="R80" s="96"/>
      <c r="S80" s="96"/>
      <c r="T80" s="96"/>
      <c r="U80" s="96"/>
    </row>
    <row r="81" spans="1:21" s="97" customFormat="1" ht="33" customHeight="1" x14ac:dyDescent="0.25">
      <c r="A81" s="93"/>
      <c r="B81" s="93"/>
      <c r="C81" s="93"/>
      <c r="D81" s="193" t="s">
        <v>291</v>
      </c>
      <c r="E81" s="90">
        <v>-112000</v>
      </c>
      <c r="F81" s="86">
        <f t="shared" si="72"/>
        <v>-112000</v>
      </c>
      <c r="G81" s="90">
        <v>0</v>
      </c>
      <c r="H81" s="90">
        <v>0</v>
      </c>
      <c r="I81" s="90">
        <v>0</v>
      </c>
      <c r="J81" s="90">
        <v>0</v>
      </c>
      <c r="K81" s="90">
        <v>0</v>
      </c>
      <c r="L81" s="90">
        <v>0</v>
      </c>
      <c r="M81" s="90">
        <v>0</v>
      </c>
      <c r="N81" s="90">
        <v>0</v>
      </c>
      <c r="O81" s="90">
        <v>0</v>
      </c>
      <c r="P81" s="86">
        <f t="shared" ref="P81:P82" si="74">J81+E81</f>
        <v>-112000</v>
      </c>
      <c r="Q81" s="95"/>
      <c r="R81" s="96"/>
      <c r="S81" s="96"/>
      <c r="T81" s="96"/>
      <c r="U81" s="96"/>
    </row>
    <row r="82" spans="1:21" s="97" customFormat="1" ht="33" customHeight="1" x14ac:dyDescent="0.25">
      <c r="A82" s="93"/>
      <c r="B82" s="93"/>
      <c r="C82" s="93"/>
      <c r="D82" s="193" t="s">
        <v>292</v>
      </c>
      <c r="E82" s="90">
        <v>0</v>
      </c>
      <c r="F82" s="86">
        <f t="shared" si="72"/>
        <v>0</v>
      </c>
      <c r="G82" s="90">
        <v>0</v>
      </c>
      <c r="H82" s="90">
        <v>0</v>
      </c>
      <c r="I82" s="90">
        <v>0</v>
      </c>
      <c r="J82" s="90">
        <v>112000</v>
      </c>
      <c r="K82" s="90">
        <v>112000</v>
      </c>
      <c r="L82" s="90">
        <f t="shared" ref="L82" si="75">J82-O82</f>
        <v>0</v>
      </c>
      <c r="M82" s="90">
        <v>0</v>
      </c>
      <c r="N82" s="90">
        <v>0</v>
      </c>
      <c r="O82" s="90">
        <v>112000</v>
      </c>
      <c r="P82" s="86">
        <f t="shared" si="74"/>
        <v>112000</v>
      </c>
      <c r="Q82" s="95"/>
      <c r="R82" s="96"/>
      <c r="S82" s="96"/>
      <c r="T82" s="96"/>
      <c r="U82" s="96"/>
    </row>
    <row r="83" spans="1:21" ht="34.5" customHeight="1" x14ac:dyDescent="0.2">
      <c r="A83" s="87"/>
      <c r="B83" s="87"/>
      <c r="C83" s="87"/>
      <c r="D83" s="88" t="s">
        <v>64</v>
      </c>
      <c r="E83" s="89">
        <v>0</v>
      </c>
      <c r="F83" s="89">
        <f t="shared" si="72"/>
        <v>0</v>
      </c>
      <c r="G83" s="90">
        <v>0</v>
      </c>
      <c r="H83" s="90">
        <v>0</v>
      </c>
      <c r="I83" s="90">
        <v>0</v>
      </c>
      <c r="J83" s="90">
        <v>-21600</v>
      </c>
      <c r="K83" s="90">
        <v>-21600</v>
      </c>
      <c r="L83" s="90">
        <v>0</v>
      </c>
      <c r="M83" s="90">
        <v>0</v>
      </c>
      <c r="N83" s="90">
        <v>0</v>
      </c>
      <c r="O83" s="90">
        <v>-21600</v>
      </c>
      <c r="P83" s="86">
        <f t="shared" si="69"/>
        <v>-21600</v>
      </c>
    </row>
    <row r="84" spans="1:21" ht="45" x14ac:dyDescent="0.2">
      <c r="A84" s="87"/>
      <c r="B84" s="87"/>
      <c r="C84" s="87"/>
      <c r="D84" s="88" t="s">
        <v>65</v>
      </c>
      <c r="E84" s="89">
        <v>0</v>
      </c>
      <c r="F84" s="89">
        <f t="shared" si="72"/>
        <v>0</v>
      </c>
      <c r="G84" s="90">
        <v>0</v>
      </c>
      <c r="H84" s="90">
        <v>0</v>
      </c>
      <c r="I84" s="90">
        <v>0</v>
      </c>
      <c r="J84" s="90">
        <v>-6720</v>
      </c>
      <c r="K84" s="90">
        <v>-6720</v>
      </c>
      <c r="L84" s="90">
        <v>0</v>
      </c>
      <c r="M84" s="90">
        <v>0</v>
      </c>
      <c r="N84" s="90">
        <v>0</v>
      </c>
      <c r="O84" s="90">
        <v>-6720</v>
      </c>
      <c r="P84" s="86">
        <f t="shared" si="69"/>
        <v>-6720</v>
      </c>
    </row>
    <row r="85" spans="1:21" ht="60" x14ac:dyDescent="0.2">
      <c r="A85" s="87"/>
      <c r="B85" s="87"/>
      <c r="C85" s="87"/>
      <c r="D85" s="88" t="s">
        <v>66</v>
      </c>
      <c r="E85" s="89">
        <v>0</v>
      </c>
      <c r="F85" s="89">
        <f t="shared" si="72"/>
        <v>0</v>
      </c>
      <c r="G85" s="90">
        <v>0</v>
      </c>
      <c r="H85" s="90">
        <v>0</v>
      </c>
      <c r="I85" s="90">
        <v>0</v>
      </c>
      <c r="J85" s="90">
        <v>-1500</v>
      </c>
      <c r="K85" s="90">
        <v>-1500</v>
      </c>
      <c r="L85" s="90">
        <v>0</v>
      </c>
      <c r="M85" s="90">
        <v>0</v>
      </c>
      <c r="N85" s="90">
        <v>0</v>
      </c>
      <c r="O85" s="90">
        <v>-1500</v>
      </c>
      <c r="P85" s="86">
        <f t="shared" si="69"/>
        <v>-1500</v>
      </c>
    </row>
    <row r="86" spans="1:21" ht="34.5" customHeight="1" x14ac:dyDescent="0.2">
      <c r="A86" s="87"/>
      <c r="B86" s="87"/>
      <c r="C86" s="87"/>
      <c r="D86" s="88" t="s">
        <v>67</v>
      </c>
      <c r="E86" s="89">
        <v>0</v>
      </c>
      <c r="F86" s="89">
        <f t="shared" si="72"/>
        <v>0</v>
      </c>
      <c r="G86" s="90">
        <v>0</v>
      </c>
      <c r="H86" s="90">
        <v>0</v>
      </c>
      <c r="I86" s="90">
        <v>0</v>
      </c>
      <c r="J86" s="90">
        <v>-1404</v>
      </c>
      <c r="K86" s="90">
        <v>-1404</v>
      </c>
      <c r="L86" s="90">
        <v>0</v>
      </c>
      <c r="M86" s="90">
        <v>0</v>
      </c>
      <c r="N86" s="90">
        <v>0</v>
      </c>
      <c r="O86" s="90">
        <v>-1404</v>
      </c>
      <c r="P86" s="86">
        <f t="shared" si="69"/>
        <v>-1404</v>
      </c>
    </row>
    <row r="87" spans="1:21" ht="34.5" customHeight="1" x14ac:dyDescent="0.2">
      <c r="A87" s="87"/>
      <c r="B87" s="87"/>
      <c r="C87" s="87"/>
      <c r="D87" s="88" t="s">
        <v>68</v>
      </c>
      <c r="E87" s="89">
        <v>0</v>
      </c>
      <c r="F87" s="89">
        <f t="shared" si="72"/>
        <v>0</v>
      </c>
      <c r="G87" s="90">
        <v>0</v>
      </c>
      <c r="H87" s="90">
        <v>0</v>
      </c>
      <c r="I87" s="90">
        <v>0</v>
      </c>
      <c r="J87" s="90">
        <v>-191147</v>
      </c>
      <c r="K87" s="90">
        <v>-191147</v>
      </c>
      <c r="L87" s="90">
        <v>0</v>
      </c>
      <c r="M87" s="90">
        <v>0</v>
      </c>
      <c r="N87" s="90">
        <v>0</v>
      </c>
      <c r="O87" s="90">
        <v>-191147</v>
      </c>
      <c r="P87" s="86">
        <f t="shared" si="69"/>
        <v>-191147</v>
      </c>
    </row>
    <row r="88" spans="1:21" ht="30" x14ac:dyDescent="0.2">
      <c r="A88" s="84" t="s">
        <v>270</v>
      </c>
      <c r="B88" s="84" t="s">
        <v>219</v>
      </c>
      <c r="C88" s="84" t="s">
        <v>271</v>
      </c>
      <c r="D88" s="85" t="s">
        <v>272</v>
      </c>
      <c r="E88" s="86">
        <v>1378500</v>
      </c>
      <c r="F88" s="86">
        <f t="shared" si="72"/>
        <v>1378500</v>
      </c>
      <c r="G88" s="86">
        <v>0</v>
      </c>
      <c r="H88" s="86">
        <v>1378500</v>
      </c>
      <c r="I88" s="86">
        <v>0</v>
      </c>
      <c r="J88" s="86">
        <v>0</v>
      </c>
      <c r="K88" s="86">
        <v>0</v>
      </c>
      <c r="L88" s="86">
        <f t="shared" ref="L88" si="76">J88-O88</f>
        <v>0</v>
      </c>
      <c r="M88" s="86">
        <v>0</v>
      </c>
      <c r="N88" s="86">
        <v>0</v>
      </c>
      <c r="O88" s="86">
        <v>0</v>
      </c>
      <c r="P88" s="86">
        <f t="shared" si="69"/>
        <v>1378500</v>
      </c>
    </row>
    <row r="89" spans="1:21" ht="15" x14ac:dyDescent="0.2">
      <c r="A89" s="93" t="s">
        <v>273</v>
      </c>
      <c r="B89" s="93" t="s">
        <v>274</v>
      </c>
      <c r="C89" s="93"/>
      <c r="D89" s="94" t="s">
        <v>275</v>
      </c>
      <c r="E89" s="90">
        <f>E90</f>
        <v>-70390</v>
      </c>
      <c r="F89" s="86">
        <f t="shared" si="72"/>
        <v>-70390</v>
      </c>
      <c r="G89" s="90">
        <f t="shared" ref="G89:O89" si="77">G90</f>
        <v>0</v>
      </c>
      <c r="H89" s="90">
        <f t="shared" si="77"/>
        <v>53600</v>
      </c>
      <c r="I89" s="90">
        <f t="shared" si="77"/>
        <v>0</v>
      </c>
      <c r="J89" s="90">
        <f t="shared" si="77"/>
        <v>123990</v>
      </c>
      <c r="K89" s="90">
        <f t="shared" si="77"/>
        <v>123990</v>
      </c>
      <c r="L89" s="90">
        <f t="shared" si="77"/>
        <v>0</v>
      </c>
      <c r="M89" s="90">
        <f t="shared" si="77"/>
        <v>0</v>
      </c>
      <c r="N89" s="90">
        <f t="shared" si="77"/>
        <v>0</v>
      </c>
      <c r="O89" s="90">
        <f t="shared" si="77"/>
        <v>123990</v>
      </c>
      <c r="P89" s="86">
        <f t="shared" ref="P89:P92" si="78">J89+E89</f>
        <v>53600</v>
      </c>
    </row>
    <row r="90" spans="1:21" ht="15" x14ac:dyDescent="0.2">
      <c r="A90" s="84" t="s">
        <v>276</v>
      </c>
      <c r="B90" s="84" t="s">
        <v>277</v>
      </c>
      <c r="C90" s="84" t="s">
        <v>278</v>
      </c>
      <c r="D90" s="85" t="s">
        <v>279</v>
      </c>
      <c r="E90" s="83">
        <f>E91+E92+53600</f>
        <v>-70390</v>
      </c>
      <c r="F90" s="86">
        <f t="shared" si="72"/>
        <v>-70390</v>
      </c>
      <c r="G90" s="83">
        <f>G91+G92</f>
        <v>0</v>
      </c>
      <c r="H90" s="83">
        <v>53600</v>
      </c>
      <c r="I90" s="83">
        <f>I91+I92</f>
        <v>0</v>
      </c>
      <c r="J90" s="83">
        <f>J91+J92</f>
        <v>123990</v>
      </c>
      <c r="K90" s="83">
        <f t="shared" ref="K90:P90" si="79">K91+K92</f>
        <v>123990</v>
      </c>
      <c r="L90" s="83">
        <f t="shared" si="79"/>
        <v>0</v>
      </c>
      <c r="M90" s="83">
        <f t="shared" si="79"/>
        <v>0</v>
      </c>
      <c r="N90" s="83">
        <f t="shared" si="79"/>
        <v>0</v>
      </c>
      <c r="O90" s="83">
        <f t="shared" si="79"/>
        <v>123990</v>
      </c>
      <c r="P90" s="83">
        <f t="shared" si="79"/>
        <v>0</v>
      </c>
    </row>
    <row r="91" spans="1:21" ht="15" x14ac:dyDescent="0.2">
      <c r="A91" s="93"/>
      <c r="B91" s="93"/>
      <c r="C91" s="93"/>
      <c r="D91" s="193" t="s">
        <v>280</v>
      </c>
      <c r="E91" s="90">
        <f>-123990</f>
        <v>-123990</v>
      </c>
      <c r="F91" s="86">
        <f t="shared" si="72"/>
        <v>-123990</v>
      </c>
      <c r="G91" s="90">
        <v>0</v>
      </c>
      <c r="H91" s="90">
        <v>0</v>
      </c>
      <c r="I91" s="90">
        <v>0</v>
      </c>
      <c r="J91" s="90">
        <v>0</v>
      </c>
      <c r="K91" s="90">
        <v>0</v>
      </c>
      <c r="L91" s="90">
        <f t="shared" ref="L91:L95" si="80">J91-O91</f>
        <v>0</v>
      </c>
      <c r="M91" s="90">
        <v>0</v>
      </c>
      <c r="N91" s="90">
        <v>0</v>
      </c>
      <c r="O91" s="90">
        <v>0</v>
      </c>
      <c r="P91" s="86">
        <f t="shared" si="78"/>
        <v>-123990</v>
      </c>
    </row>
    <row r="92" spans="1:21" ht="60" x14ac:dyDescent="0.2">
      <c r="A92" s="93"/>
      <c r="B92" s="93"/>
      <c r="C92" s="93"/>
      <c r="D92" s="193" t="s">
        <v>281</v>
      </c>
      <c r="E92" s="90">
        <v>0</v>
      </c>
      <c r="F92" s="86">
        <f t="shared" si="72"/>
        <v>0</v>
      </c>
      <c r="G92" s="90">
        <v>0</v>
      </c>
      <c r="H92" s="90">
        <v>0</v>
      </c>
      <c r="I92" s="90">
        <v>0</v>
      </c>
      <c r="J92" s="90">
        <v>123990</v>
      </c>
      <c r="K92" s="90">
        <v>123990</v>
      </c>
      <c r="L92" s="90">
        <f t="shared" si="80"/>
        <v>0</v>
      </c>
      <c r="M92" s="90">
        <v>0</v>
      </c>
      <c r="N92" s="90">
        <v>0</v>
      </c>
      <c r="O92" s="90">
        <v>123990</v>
      </c>
      <c r="P92" s="86">
        <f t="shared" si="78"/>
        <v>123990</v>
      </c>
    </row>
    <row r="93" spans="1:21" ht="15" x14ac:dyDescent="0.2">
      <c r="A93" s="84" t="s">
        <v>282</v>
      </c>
      <c r="B93" s="84" t="s">
        <v>283</v>
      </c>
      <c r="C93" s="84"/>
      <c r="D93" s="85" t="s">
        <v>284</v>
      </c>
      <c r="E93" s="86">
        <v>244700</v>
      </c>
      <c r="F93" s="86">
        <f t="shared" si="72"/>
        <v>244700</v>
      </c>
      <c r="G93" s="86">
        <v>0</v>
      </c>
      <c r="H93" s="86">
        <v>244700</v>
      </c>
      <c r="I93" s="86">
        <v>0</v>
      </c>
      <c r="J93" s="86">
        <v>0</v>
      </c>
      <c r="K93" s="86">
        <v>0</v>
      </c>
      <c r="L93" s="86">
        <f t="shared" si="80"/>
        <v>0</v>
      </c>
      <c r="M93" s="86">
        <v>0</v>
      </c>
      <c r="N93" s="86">
        <v>0</v>
      </c>
      <c r="O93" s="86">
        <v>0</v>
      </c>
      <c r="P93" s="86">
        <f t="shared" ref="P93:P95" si="81">E93+J93</f>
        <v>244700</v>
      </c>
    </row>
    <row r="94" spans="1:21" ht="30" x14ac:dyDescent="0.2">
      <c r="A94" s="93" t="s">
        <v>285</v>
      </c>
      <c r="B94" s="93" t="s">
        <v>286</v>
      </c>
      <c r="C94" s="93" t="s">
        <v>278</v>
      </c>
      <c r="D94" s="94" t="s">
        <v>287</v>
      </c>
      <c r="E94" s="90">
        <v>244700</v>
      </c>
      <c r="F94" s="90">
        <f t="shared" si="72"/>
        <v>244700</v>
      </c>
      <c r="G94" s="90">
        <v>0</v>
      </c>
      <c r="H94" s="90">
        <v>244700</v>
      </c>
      <c r="I94" s="90">
        <v>0</v>
      </c>
      <c r="J94" s="90">
        <v>0</v>
      </c>
      <c r="K94" s="90">
        <v>0</v>
      </c>
      <c r="L94" s="90">
        <f t="shared" si="80"/>
        <v>0</v>
      </c>
      <c r="M94" s="90">
        <v>0</v>
      </c>
      <c r="N94" s="90">
        <v>0</v>
      </c>
      <c r="O94" s="90">
        <v>0</v>
      </c>
      <c r="P94" s="90">
        <f t="shared" si="81"/>
        <v>244700</v>
      </c>
    </row>
    <row r="95" spans="1:21" ht="30" x14ac:dyDescent="0.2">
      <c r="A95" s="84" t="s">
        <v>288</v>
      </c>
      <c r="B95" s="84" t="s">
        <v>289</v>
      </c>
      <c r="C95" s="84" t="s">
        <v>278</v>
      </c>
      <c r="D95" s="85" t="s">
        <v>290</v>
      </c>
      <c r="E95" s="86">
        <v>199300</v>
      </c>
      <c r="F95" s="86">
        <f t="shared" si="72"/>
        <v>199300</v>
      </c>
      <c r="G95" s="86">
        <v>0</v>
      </c>
      <c r="H95" s="86">
        <v>199300</v>
      </c>
      <c r="I95" s="86">
        <v>0</v>
      </c>
      <c r="J95" s="86">
        <v>0</v>
      </c>
      <c r="K95" s="86">
        <v>0</v>
      </c>
      <c r="L95" s="86">
        <f t="shared" si="80"/>
        <v>0</v>
      </c>
      <c r="M95" s="86">
        <v>0</v>
      </c>
      <c r="N95" s="86">
        <v>0</v>
      </c>
      <c r="O95" s="86">
        <v>0</v>
      </c>
      <c r="P95" s="86">
        <f t="shared" si="81"/>
        <v>199300</v>
      </c>
    </row>
    <row r="96" spans="1:21" ht="15" x14ac:dyDescent="0.2">
      <c r="A96" s="356" t="s">
        <v>321</v>
      </c>
      <c r="B96" s="336" t="s">
        <v>322</v>
      </c>
      <c r="C96" s="336"/>
      <c r="D96" s="337" t="s">
        <v>323</v>
      </c>
      <c r="E96" s="83">
        <f>E97</f>
        <v>0</v>
      </c>
      <c r="F96" s="83">
        <f t="shared" ref="F96:P98" si="82">F97</f>
        <v>0</v>
      </c>
      <c r="G96" s="83">
        <f t="shared" si="82"/>
        <v>0</v>
      </c>
      <c r="H96" s="83">
        <f t="shared" si="82"/>
        <v>0</v>
      </c>
      <c r="I96" s="83">
        <f t="shared" si="82"/>
        <v>0</v>
      </c>
      <c r="J96" s="83">
        <f t="shared" si="82"/>
        <v>299000</v>
      </c>
      <c r="K96" s="83">
        <f t="shared" si="82"/>
        <v>299000</v>
      </c>
      <c r="L96" s="83">
        <f t="shared" si="82"/>
        <v>0</v>
      </c>
      <c r="M96" s="83">
        <f t="shared" si="82"/>
        <v>0</v>
      </c>
      <c r="N96" s="83">
        <f t="shared" si="82"/>
        <v>0</v>
      </c>
      <c r="O96" s="83">
        <f t="shared" si="82"/>
        <v>299000</v>
      </c>
      <c r="P96" s="83">
        <f t="shared" si="82"/>
        <v>299000</v>
      </c>
    </row>
    <row r="97" spans="1:21" ht="31.5" customHeight="1" x14ac:dyDescent="0.2">
      <c r="A97" s="357" t="s">
        <v>324</v>
      </c>
      <c r="B97" s="339" t="s">
        <v>325</v>
      </c>
      <c r="C97" s="339" t="s">
        <v>85</v>
      </c>
      <c r="D97" s="358" t="s">
        <v>326</v>
      </c>
      <c r="E97" s="359">
        <f>E98</f>
        <v>0</v>
      </c>
      <c r="F97" s="359">
        <f t="shared" si="82"/>
        <v>0</v>
      </c>
      <c r="G97" s="359">
        <f t="shared" si="82"/>
        <v>0</v>
      </c>
      <c r="H97" s="359">
        <f t="shared" si="82"/>
        <v>0</v>
      </c>
      <c r="I97" s="359">
        <f t="shared" si="82"/>
        <v>0</v>
      </c>
      <c r="J97" s="359">
        <f t="shared" si="82"/>
        <v>299000</v>
      </c>
      <c r="K97" s="359">
        <f t="shared" si="82"/>
        <v>299000</v>
      </c>
      <c r="L97" s="359">
        <f t="shared" si="82"/>
        <v>0</v>
      </c>
      <c r="M97" s="359">
        <f t="shared" si="82"/>
        <v>0</v>
      </c>
      <c r="N97" s="359">
        <f t="shared" si="82"/>
        <v>0</v>
      </c>
      <c r="O97" s="359">
        <f t="shared" si="82"/>
        <v>299000</v>
      </c>
      <c r="P97" s="359">
        <f t="shared" si="82"/>
        <v>299000</v>
      </c>
    </row>
    <row r="98" spans="1:21" ht="45" x14ac:dyDescent="0.2">
      <c r="A98" s="93"/>
      <c r="B98" s="93"/>
      <c r="C98" s="93"/>
      <c r="D98" s="193" t="s">
        <v>327</v>
      </c>
      <c r="E98" s="359">
        <f>E99</f>
        <v>0</v>
      </c>
      <c r="F98" s="359">
        <f t="shared" si="82"/>
        <v>0</v>
      </c>
      <c r="G98" s="359">
        <f t="shared" si="82"/>
        <v>0</v>
      </c>
      <c r="H98" s="359">
        <f t="shared" si="82"/>
        <v>0</v>
      </c>
      <c r="I98" s="359">
        <f t="shared" si="82"/>
        <v>0</v>
      </c>
      <c r="J98" s="359">
        <f t="shared" si="82"/>
        <v>299000</v>
      </c>
      <c r="K98" s="359">
        <f t="shared" si="82"/>
        <v>299000</v>
      </c>
      <c r="L98" s="359">
        <f t="shared" si="82"/>
        <v>0</v>
      </c>
      <c r="M98" s="359">
        <f t="shared" si="82"/>
        <v>0</v>
      </c>
      <c r="N98" s="359">
        <f t="shared" si="82"/>
        <v>0</v>
      </c>
      <c r="O98" s="359">
        <f t="shared" si="82"/>
        <v>299000</v>
      </c>
      <c r="P98" s="359">
        <f t="shared" si="82"/>
        <v>299000</v>
      </c>
    </row>
    <row r="99" spans="1:21" ht="15.75" customHeight="1" x14ac:dyDescent="0.2">
      <c r="A99" s="93"/>
      <c r="B99" s="93"/>
      <c r="C99" s="93"/>
      <c r="D99" s="193" t="s">
        <v>328</v>
      </c>
      <c r="E99" s="359">
        <v>0</v>
      </c>
      <c r="F99" s="359">
        <v>0</v>
      </c>
      <c r="G99" s="359">
        <v>0</v>
      </c>
      <c r="H99" s="359">
        <v>0</v>
      </c>
      <c r="I99" s="359">
        <v>0</v>
      </c>
      <c r="J99" s="359">
        <f>K99</f>
        <v>299000</v>
      </c>
      <c r="K99" s="359">
        <v>299000</v>
      </c>
      <c r="L99" s="359">
        <v>0</v>
      </c>
      <c r="M99" s="359">
        <v>0</v>
      </c>
      <c r="N99" s="359">
        <v>0</v>
      </c>
      <c r="O99" s="359">
        <v>299000</v>
      </c>
      <c r="P99" s="359">
        <f>J99</f>
        <v>299000</v>
      </c>
    </row>
    <row r="100" spans="1:21" ht="15.75" x14ac:dyDescent="0.2">
      <c r="A100" s="79" t="s">
        <v>69</v>
      </c>
      <c r="B100" s="84"/>
      <c r="C100" s="79"/>
      <c r="D100" s="80" t="s">
        <v>70</v>
      </c>
      <c r="E100" s="360">
        <f>E108+E102+E104+E114+E106+E107</f>
        <v>18358990</v>
      </c>
      <c r="F100" s="360">
        <f t="shared" ref="F100:P100" si="83">F108+F102+F104+F114+F106+F107</f>
        <v>18358990</v>
      </c>
      <c r="G100" s="360">
        <f t="shared" si="83"/>
        <v>0</v>
      </c>
      <c r="H100" s="360">
        <f t="shared" si="83"/>
        <v>0</v>
      </c>
      <c r="I100" s="360">
        <f t="shared" si="83"/>
        <v>0</v>
      </c>
      <c r="J100" s="360">
        <f t="shared" si="83"/>
        <v>2095173</v>
      </c>
      <c r="K100" s="360">
        <f t="shared" si="83"/>
        <v>2095173</v>
      </c>
      <c r="L100" s="360">
        <f t="shared" si="83"/>
        <v>0</v>
      </c>
      <c r="M100" s="360">
        <f t="shared" si="83"/>
        <v>0</v>
      </c>
      <c r="N100" s="360">
        <f t="shared" si="83"/>
        <v>0</v>
      </c>
      <c r="O100" s="360">
        <f t="shared" si="83"/>
        <v>2095173</v>
      </c>
      <c r="P100" s="360">
        <f t="shared" si="83"/>
        <v>20454163</v>
      </c>
    </row>
    <row r="101" spans="1:21" ht="15.75" x14ac:dyDescent="0.2">
      <c r="A101" s="79" t="s">
        <v>71</v>
      </c>
      <c r="B101" s="84"/>
      <c r="C101" s="79"/>
      <c r="D101" s="82" t="s">
        <v>70</v>
      </c>
      <c r="E101" s="361"/>
      <c r="F101" s="361"/>
      <c r="G101" s="361"/>
      <c r="H101" s="361"/>
      <c r="I101" s="361"/>
      <c r="J101" s="361"/>
      <c r="K101" s="361"/>
      <c r="L101" s="361"/>
      <c r="M101" s="361"/>
      <c r="N101" s="361"/>
      <c r="O101" s="361"/>
      <c r="P101" s="361"/>
    </row>
    <row r="102" spans="1:21" ht="15" x14ac:dyDescent="0.2">
      <c r="A102" s="336" t="s">
        <v>305</v>
      </c>
      <c r="B102" s="336" t="s">
        <v>195</v>
      </c>
      <c r="C102" s="336" t="s">
        <v>196</v>
      </c>
      <c r="D102" s="362" t="s">
        <v>306</v>
      </c>
      <c r="E102" s="338">
        <v>103200</v>
      </c>
      <c r="F102" s="338">
        <v>103200</v>
      </c>
      <c r="G102" s="338">
        <v>0</v>
      </c>
      <c r="H102" s="338">
        <v>0</v>
      </c>
      <c r="I102" s="338">
        <v>0</v>
      </c>
      <c r="J102" s="338">
        <v>-103200</v>
      </c>
      <c r="K102" s="338">
        <v>-103200</v>
      </c>
      <c r="L102" s="338">
        <v>0</v>
      </c>
      <c r="M102" s="338">
        <v>0</v>
      </c>
      <c r="N102" s="338">
        <v>0</v>
      </c>
      <c r="O102" s="338">
        <v>-103200</v>
      </c>
      <c r="P102" s="338">
        <v>0</v>
      </c>
    </row>
    <row r="103" spans="1:21" ht="18" customHeight="1" x14ac:dyDescent="0.2">
      <c r="A103" s="339"/>
      <c r="B103" s="339"/>
      <c r="C103" s="339"/>
      <c r="D103" s="363" t="s">
        <v>307</v>
      </c>
      <c r="E103" s="341"/>
      <c r="F103" s="341"/>
      <c r="G103" s="341"/>
      <c r="H103" s="341"/>
      <c r="I103" s="341"/>
      <c r="J103" s="341">
        <v>-103200</v>
      </c>
      <c r="K103" s="341">
        <v>-103200</v>
      </c>
      <c r="L103" s="341"/>
      <c r="M103" s="341"/>
      <c r="N103" s="341"/>
      <c r="O103" s="341">
        <v>-103200</v>
      </c>
      <c r="P103" s="341">
        <v>-103200</v>
      </c>
    </row>
    <row r="104" spans="1:21" ht="15" x14ac:dyDescent="0.2">
      <c r="A104" s="336" t="s">
        <v>329</v>
      </c>
      <c r="B104" s="336" t="s">
        <v>330</v>
      </c>
      <c r="C104" s="336" t="s">
        <v>331</v>
      </c>
      <c r="D104" s="337" t="s">
        <v>332</v>
      </c>
      <c r="E104" s="190">
        <v>10246690</v>
      </c>
      <c r="F104" s="190">
        <f t="shared" ref="F104" si="84">E104-I104</f>
        <v>10246690</v>
      </c>
      <c r="G104" s="364">
        <f t="shared" ref="G104:O104" si="85">G105</f>
        <v>0</v>
      </c>
      <c r="H104" s="364">
        <f t="shared" si="85"/>
        <v>0</v>
      </c>
      <c r="I104" s="364">
        <f t="shared" si="85"/>
        <v>0</v>
      </c>
      <c r="J104" s="364">
        <f>J105</f>
        <v>198373</v>
      </c>
      <c r="K104" s="364">
        <f t="shared" si="85"/>
        <v>198373</v>
      </c>
      <c r="L104" s="364">
        <f t="shared" si="85"/>
        <v>0</v>
      </c>
      <c r="M104" s="364">
        <f t="shared" si="85"/>
        <v>0</v>
      </c>
      <c r="N104" s="364">
        <f t="shared" si="85"/>
        <v>0</v>
      </c>
      <c r="O104" s="364">
        <f t="shared" si="85"/>
        <v>198373</v>
      </c>
      <c r="P104" s="364">
        <f>P105+E104</f>
        <v>10445063</v>
      </c>
    </row>
    <row r="105" spans="1:21" ht="45" x14ac:dyDescent="0.2">
      <c r="A105" s="336"/>
      <c r="B105" s="336"/>
      <c r="C105" s="336"/>
      <c r="D105" s="358" t="s">
        <v>298</v>
      </c>
      <c r="E105" s="364">
        <v>0</v>
      </c>
      <c r="F105" s="364">
        <v>0</v>
      </c>
      <c r="G105" s="338">
        <v>0</v>
      </c>
      <c r="H105" s="338">
        <v>0</v>
      </c>
      <c r="I105" s="338">
        <v>0</v>
      </c>
      <c r="J105" s="341">
        <f>K105</f>
        <v>198373</v>
      </c>
      <c r="K105" s="338">
        <v>198373</v>
      </c>
      <c r="L105" s="338">
        <v>0</v>
      </c>
      <c r="M105" s="338">
        <v>0</v>
      </c>
      <c r="N105" s="338">
        <v>0</v>
      </c>
      <c r="O105" s="338">
        <v>198373</v>
      </c>
      <c r="P105" s="364">
        <f>J105</f>
        <v>198373</v>
      </c>
    </row>
    <row r="106" spans="1:21" ht="14.25" customHeight="1" x14ac:dyDescent="0.2">
      <c r="A106" s="84" t="s">
        <v>404</v>
      </c>
      <c r="B106" s="84" t="s">
        <v>405</v>
      </c>
      <c r="C106" s="365" t="s">
        <v>406</v>
      </c>
      <c r="D106" s="366" t="s">
        <v>407</v>
      </c>
      <c r="E106" s="190">
        <v>60000</v>
      </c>
      <c r="F106" s="190">
        <f t="shared" ref="F106:F107" si="86">E106-I106</f>
        <v>60000</v>
      </c>
      <c r="G106" s="338">
        <v>0</v>
      </c>
      <c r="H106" s="338">
        <v>0</v>
      </c>
      <c r="I106" s="338">
        <v>0</v>
      </c>
      <c r="J106" s="341">
        <v>0</v>
      </c>
      <c r="K106" s="338">
        <v>0</v>
      </c>
      <c r="L106" s="338">
        <v>0</v>
      </c>
      <c r="M106" s="338">
        <v>0</v>
      </c>
      <c r="N106" s="338">
        <v>0</v>
      </c>
      <c r="O106" s="338">
        <v>0</v>
      </c>
      <c r="P106" s="364">
        <f>E106</f>
        <v>60000</v>
      </c>
    </row>
    <row r="107" spans="1:21" ht="30" x14ac:dyDescent="0.2">
      <c r="A107" s="84" t="s">
        <v>408</v>
      </c>
      <c r="B107" s="84" t="s">
        <v>409</v>
      </c>
      <c r="C107" s="365" t="s">
        <v>410</v>
      </c>
      <c r="D107" s="366" t="s">
        <v>411</v>
      </c>
      <c r="E107" s="190">
        <v>1491000</v>
      </c>
      <c r="F107" s="190">
        <f t="shared" si="86"/>
        <v>1491000</v>
      </c>
      <c r="G107" s="338">
        <v>0</v>
      </c>
      <c r="H107" s="338">
        <v>0</v>
      </c>
      <c r="I107" s="338">
        <v>0</v>
      </c>
      <c r="J107" s="341">
        <v>0</v>
      </c>
      <c r="K107" s="338">
        <v>0</v>
      </c>
      <c r="L107" s="338">
        <v>0</v>
      </c>
      <c r="M107" s="338">
        <v>0</v>
      </c>
      <c r="N107" s="338">
        <v>0</v>
      </c>
      <c r="O107" s="338">
        <v>0</v>
      </c>
      <c r="P107" s="364">
        <f>E107</f>
        <v>1491000</v>
      </c>
    </row>
    <row r="108" spans="1:21" s="100" customFormat="1" ht="15" x14ac:dyDescent="0.2">
      <c r="A108" s="84" t="s">
        <v>72</v>
      </c>
      <c r="B108" s="84" t="s">
        <v>73</v>
      </c>
      <c r="C108" s="84"/>
      <c r="D108" s="85" t="s">
        <v>74</v>
      </c>
      <c r="E108" s="86">
        <f>E111+E109</f>
        <v>6458100</v>
      </c>
      <c r="F108" s="86">
        <f t="shared" ref="F108:P108" si="87">F111+F109</f>
        <v>6458100</v>
      </c>
      <c r="G108" s="86">
        <f t="shared" si="87"/>
        <v>0</v>
      </c>
      <c r="H108" s="86">
        <f t="shared" si="87"/>
        <v>0</v>
      </c>
      <c r="I108" s="86">
        <f t="shared" si="87"/>
        <v>0</v>
      </c>
      <c r="J108" s="86">
        <f t="shared" si="87"/>
        <v>0</v>
      </c>
      <c r="K108" s="86">
        <f t="shared" si="87"/>
        <v>0</v>
      </c>
      <c r="L108" s="86">
        <f t="shared" si="87"/>
        <v>0</v>
      </c>
      <c r="M108" s="86">
        <f t="shared" si="87"/>
        <v>0</v>
      </c>
      <c r="N108" s="86">
        <f t="shared" si="87"/>
        <v>0</v>
      </c>
      <c r="O108" s="86">
        <f t="shared" si="87"/>
        <v>0</v>
      </c>
      <c r="P108" s="86">
        <f t="shared" si="87"/>
        <v>6458100</v>
      </c>
      <c r="Q108" s="98"/>
      <c r="R108" s="99"/>
      <c r="S108" s="99"/>
      <c r="T108" s="99"/>
      <c r="U108" s="99"/>
    </row>
    <row r="109" spans="1:21" s="100" customFormat="1" ht="15" x14ac:dyDescent="0.2">
      <c r="A109" s="84" t="s">
        <v>265</v>
      </c>
      <c r="B109" s="84" t="s">
        <v>266</v>
      </c>
      <c r="C109" s="365" t="s">
        <v>77</v>
      </c>
      <c r="D109" s="366" t="s">
        <v>267</v>
      </c>
      <c r="E109" s="86">
        <f>E110</f>
        <v>48800</v>
      </c>
      <c r="F109" s="86">
        <f t="shared" ref="F109:O109" si="88">F110</f>
        <v>48800</v>
      </c>
      <c r="G109" s="86">
        <f t="shared" si="88"/>
        <v>0</v>
      </c>
      <c r="H109" s="86">
        <f t="shared" si="88"/>
        <v>0</v>
      </c>
      <c r="I109" s="86">
        <f t="shared" si="88"/>
        <v>0</v>
      </c>
      <c r="J109" s="86">
        <f t="shared" si="88"/>
        <v>0</v>
      </c>
      <c r="K109" s="86">
        <f t="shared" si="88"/>
        <v>0</v>
      </c>
      <c r="L109" s="86">
        <f t="shared" si="88"/>
        <v>0</v>
      </c>
      <c r="M109" s="86">
        <f t="shared" si="88"/>
        <v>0</v>
      </c>
      <c r="N109" s="86">
        <f t="shared" si="88"/>
        <v>0</v>
      </c>
      <c r="O109" s="86">
        <f t="shared" si="88"/>
        <v>0</v>
      </c>
      <c r="P109" s="86">
        <f>P110</f>
        <v>48800</v>
      </c>
      <c r="Q109" s="98"/>
      <c r="R109" s="99"/>
      <c r="S109" s="99"/>
      <c r="T109" s="99"/>
      <c r="U109" s="99"/>
    </row>
    <row r="110" spans="1:21" s="100" customFormat="1" ht="60" x14ac:dyDescent="0.2">
      <c r="A110" s="93"/>
      <c r="B110" s="93"/>
      <c r="C110" s="93"/>
      <c r="D110" s="367" t="s">
        <v>268</v>
      </c>
      <c r="E110" s="368">
        <v>48800</v>
      </c>
      <c r="F110" s="368">
        <f t="shared" ref="F110" si="89">E110-I110</f>
        <v>48800</v>
      </c>
      <c r="G110" s="368">
        <v>0</v>
      </c>
      <c r="H110" s="368">
        <v>0</v>
      </c>
      <c r="I110" s="368">
        <v>0</v>
      </c>
      <c r="J110" s="368">
        <v>0</v>
      </c>
      <c r="K110" s="368">
        <v>0</v>
      </c>
      <c r="L110" s="368">
        <f t="shared" ref="L110" si="90">J110-O110</f>
        <v>0</v>
      </c>
      <c r="M110" s="368">
        <v>0</v>
      </c>
      <c r="N110" s="368">
        <v>0</v>
      </c>
      <c r="O110" s="368">
        <v>0</v>
      </c>
      <c r="P110" s="368">
        <f t="shared" ref="P110" si="91">J110+E110</f>
        <v>48800</v>
      </c>
      <c r="Q110" s="98"/>
      <c r="R110" s="99"/>
      <c r="S110" s="99"/>
      <c r="T110" s="99"/>
      <c r="U110" s="99"/>
    </row>
    <row r="111" spans="1:21" ht="15" x14ac:dyDescent="0.2">
      <c r="A111" s="93" t="s">
        <v>75</v>
      </c>
      <c r="B111" s="93" t="s">
        <v>76</v>
      </c>
      <c r="C111" s="101" t="s">
        <v>77</v>
      </c>
      <c r="D111" s="102" t="s">
        <v>78</v>
      </c>
      <c r="E111" s="89">
        <f>E112+E113</f>
        <v>6409300</v>
      </c>
      <c r="F111" s="89">
        <f t="shared" ref="F111:P111" si="92">F112+F113</f>
        <v>6409300</v>
      </c>
      <c r="G111" s="89">
        <f t="shared" si="92"/>
        <v>0</v>
      </c>
      <c r="H111" s="89">
        <f t="shared" si="92"/>
        <v>0</v>
      </c>
      <c r="I111" s="89">
        <f t="shared" si="92"/>
        <v>0</v>
      </c>
      <c r="J111" s="89">
        <f t="shared" si="92"/>
        <v>0</v>
      </c>
      <c r="K111" s="89">
        <f t="shared" si="92"/>
        <v>0</v>
      </c>
      <c r="L111" s="89">
        <f t="shared" si="92"/>
        <v>0</v>
      </c>
      <c r="M111" s="89">
        <f t="shared" si="92"/>
        <v>0</v>
      </c>
      <c r="N111" s="89">
        <f t="shared" si="92"/>
        <v>0</v>
      </c>
      <c r="O111" s="89">
        <f t="shared" si="92"/>
        <v>0</v>
      </c>
      <c r="P111" s="89">
        <f t="shared" si="92"/>
        <v>6409300</v>
      </c>
    </row>
    <row r="112" spans="1:21" s="100" customFormat="1" ht="32.25" customHeight="1" x14ac:dyDescent="0.2">
      <c r="A112" s="93"/>
      <c r="B112" s="93"/>
      <c r="C112" s="93"/>
      <c r="D112" s="193" t="s">
        <v>79</v>
      </c>
      <c r="E112" s="90">
        <v>300000</v>
      </c>
      <c r="F112" s="89">
        <f t="shared" ref="F112" si="93">E112-I112</f>
        <v>300000</v>
      </c>
      <c r="G112" s="90">
        <v>0</v>
      </c>
      <c r="H112" s="90">
        <v>0</v>
      </c>
      <c r="I112" s="90">
        <v>0</v>
      </c>
      <c r="J112" s="90">
        <v>0</v>
      </c>
      <c r="K112" s="90">
        <v>0</v>
      </c>
      <c r="L112" s="90">
        <v>0</v>
      </c>
      <c r="M112" s="90">
        <v>0</v>
      </c>
      <c r="N112" s="90">
        <v>0</v>
      </c>
      <c r="O112" s="90">
        <v>0</v>
      </c>
      <c r="P112" s="89">
        <f t="shared" ref="P112" si="94">J112+E112</f>
        <v>300000</v>
      </c>
      <c r="Q112" s="98"/>
      <c r="R112" s="99"/>
      <c r="S112" s="99"/>
      <c r="T112" s="99"/>
      <c r="U112" s="99"/>
    </row>
    <row r="113" spans="1:21" s="100" customFormat="1" ht="32.25" customHeight="1" x14ac:dyDescent="0.2">
      <c r="A113" s="93"/>
      <c r="B113" s="93"/>
      <c r="C113" s="93"/>
      <c r="D113" s="193" t="s">
        <v>264</v>
      </c>
      <c r="E113" s="90">
        <f>1909300+4200000</f>
        <v>6109300</v>
      </c>
      <c r="F113" s="89">
        <f>E113</f>
        <v>6109300</v>
      </c>
      <c r="G113" s="90">
        <v>0</v>
      </c>
      <c r="H113" s="90">
        <v>0</v>
      </c>
      <c r="I113" s="90">
        <v>0</v>
      </c>
      <c r="J113" s="90">
        <v>0</v>
      </c>
      <c r="K113" s="90">
        <v>0</v>
      </c>
      <c r="L113" s="90">
        <v>0</v>
      </c>
      <c r="M113" s="90">
        <v>0</v>
      </c>
      <c r="N113" s="90">
        <v>0</v>
      </c>
      <c r="O113" s="90">
        <v>0</v>
      </c>
      <c r="P113" s="89">
        <f>E113</f>
        <v>6109300</v>
      </c>
      <c r="Q113" s="98"/>
      <c r="R113" s="99"/>
      <c r="S113" s="99"/>
      <c r="T113" s="99"/>
      <c r="U113" s="99"/>
    </row>
    <row r="114" spans="1:21" s="100" customFormat="1" ht="15" x14ac:dyDescent="0.2">
      <c r="A114" s="356" t="s">
        <v>333</v>
      </c>
      <c r="B114" s="336" t="s">
        <v>322</v>
      </c>
      <c r="C114" s="336"/>
      <c r="D114" s="337" t="s">
        <v>323</v>
      </c>
      <c r="E114" s="83">
        <f>E115</f>
        <v>0</v>
      </c>
      <c r="F114" s="83">
        <f t="shared" ref="F114:P116" si="95">F115</f>
        <v>0</v>
      </c>
      <c r="G114" s="83">
        <f t="shared" si="95"/>
        <v>0</v>
      </c>
      <c r="H114" s="83">
        <f t="shared" si="95"/>
        <v>0</v>
      </c>
      <c r="I114" s="83">
        <f t="shared" si="95"/>
        <v>0</v>
      </c>
      <c r="J114" s="83">
        <f t="shared" si="95"/>
        <v>2000000</v>
      </c>
      <c r="K114" s="83">
        <f t="shared" si="95"/>
        <v>2000000</v>
      </c>
      <c r="L114" s="83">
        <f t="shared" si="95"/>
        <v>0</v>
      </c>
      <c r="M114" s="83">
        <f t="shared" si="95"/>
        <v>0</v>
      </c>
      <c r="N114" s="83">
        <f t="shared" si="95"/>
        <v>0</v>
      </c>
      <c r="O114" s="83">
        <f t="shared" si="95"/>
        <v>2000000</v>
      </c>
      <c r="P114" s="83">
        <f t="shared" si="95"/>
        <v>2000000</v>
      </c>
      <c r="Q114" s="98"/>
      <c r="R114" s="99"/>
      <c r="S114" s="99"/>
      <c r="T114" s="99"/>
      <c r="U114" s="99"/>
    </row>
    <row r="115" spans="1:21" s="100" customFormat="1" ht="32.25" customHeight="1" x14ac:dyDescent="0.2">
      <c r="A115" s="357" t="s">
        <v>334</v>
      </c>
      <c r="B115" s="339" t="s">
        <v>325</v>
      </c>
      <c r="C115" s="339" t="s">
        <v>85</v>
      </c>
      <c r="D115" s="358" t="s">
        <v>326</v>
      </c>
      <c r="E115" s="359">
        <f>E116</f>
        <v>0</v>
      </c>
      <c r="F115" s="359">
        <f t="shared" si="95"/>
        <v>0</v>
      </c>
      <c r="G115" s="359">
        <f t="shared" si="95"/>
        <v>0</v>
      </c>
      <c r="H115" s="359">
        <f t="shared" si="95"/>
        <v>0</v>
      </c>
      <c r="I115" s="359">
        <f t="shared" si="95"/>
        <v>0</v>
      </c>
      <c r="J115" s="359">
        <f t="shared" si="95"/>
        <v>2000000</v>
      </c>
      <c r="K115" s="359">
        <f t="shared" si="95"/>
        <v>2000000</v>
      </c>
      <c r="L115" s="359">
        <f t="shared" si="95"/>
        <v>0</v>
      </c>
      <c r="M115" s="359">
        <f t="shared" si="95"/>
        <v>0</v>
      </c>
      <c r="N115" s="359">
        <f t="shared" si="95"/>
        <v>0</v>
      </c>
      <c r="O115" s="359">
        <f t="shared" si="95"/>
        <v>2000000</v>
      </c>
      <c r="P115" s="359">
        <f t="shared" si="95"/>
        <v>2000000</v>
      </c>
      <c r="Q115" s="98"/>
      <c r="R115" s="99"/>
      <c r="S115" s="99"/>
      <c r="T115" s="99"/>
      <c r="U115" s="99"/>
    </row>
    <row r="116" spans="1:21" s="100" customFormat="1" ht="32.25" customHeight="1" x14ac:dyDescent="0.2">
      <c r="A116" s="93"/>
      <c r="B116" s="93"/>
      <c r="C116" s="93"/>
      <c r="D116" s="193" t="s">
        <v>327</v>
      </c>
      <c r="E116" s="359">
        <f>E117</f>
        <v>0</v>
      </c>
      <c r="F116" s="359">
        <f t="shared" si="95"/>
        <v>0</v>
      </c>
      <c r="G116" s="359">
        <f t="shared" si="95"/>
        <v>0</v>
      </c>
      <c r="H116" s="359">
        <f t="shared" si="95"/>
        <v>0</v>
      </c>
      <c r="I116" s="359">
        <f t="shared" si="95"/>
        <v>0</v>
      </c>
      <c r="J116" s="359">
        <f t="shared" si="95"/>
        <v>2000000</v>
      </c>
      <c r="K116" s="359">
        <f t="shared" si="95"/>
        <v>2000000</v>
      </c>
      <c r="L116" s="359">
        <f t="shared" si="95"/>
        <v>0</v>
      </c>
      <c r="M116" s="359">
        <f t="shared" si="95"/>
        <v>0</v>
      </c>
      <c r="N116" s="359">
        <f t="shared" si="95"/>
        <v>0</v>
      </c>
      <c r="O116" s="359">
        <f t="shared" si="95"/>
        <v>2000000</v>
      </c>
      <c r="P116" s="359">
        <f t="shared" si="95"/>
        <v>2000000</v>
      </c>
      <c r="Q116" s="98"/>
      <c r="R116" s="99"/>
      <c r="S116" s="99"/>
      <c r="T116" s="99"/>
      <c r="U116" s="99"/>
    </row>
    <row r="117" spans="1:21" s="100" customFormat="1" ht="122.25" customHeight="1" x14ac:dyDescent="0.2">
      <c r="A117" s="93"/>
      <c r="B117" s="93"/>
      <c r="C117" s="93"/>
      <c r="D117" s="193" t="s">
        <v>414</v>
      </c>
      <c r="E117" s="359">
        <v>0</v>
      </c>
      <c r="F117" s="359">
        <v>0</v>
      </c>
      <c r="G117" s="359">
        <v>0</v>
      </c>
      <c r="H117" s="359">
        <v>0</v>
      </c>
      <c r="I117" s="359">
        <v>0</v>
      </c>
      <c r="J117" s="359">
        <f>K117</f>
        <v>2000000</v>
      </c>
      <c r="K117" s="359">
        <v>2000000</v>
      </c>
      <c r="L117" s="359">
        <v>0</v>
      </c>
      <c r="M117" s="359">
        <v>0</v>
      </c>
      <c r="N117" s="359">
        <v>0</v>
      </c>
      <c r="O117" s="359">
        <v>2000000</v>
      </c>
      <c r="P117" s="359">
        <f>J117</f>
        <v>2000000</v>
      </c>
      <c r="Q117" s="98"/>
      <c r="R117" s="99"/>
      <c r="S117" s="99"/>
      <c r="T117" s="99"/>
      <c r="U117" s="99"/>
    </row>
    <row r="118" spans="1:21" s="370" customFormat="1" ht="15.75" x14ac:dyDescent="0.2">
      <c r="A118" s="79" t="s">
        <v>104</v>
      </c>
      <c r="B118" s="79"/>
      <c r="C118" s="79"/>
      <c r="D118" s="80" t="s">
        <v>105</v>
      </c>
      <c r="E118" s="104">
        <f>E124+E129+E120+E122+E127</f>
        <v>327740</v>
      </c>
      <c r="F118" s="104">
        <f t="shared" ref="F118:P118" si="96">F124+F129+F120+F122+F127</f>
        <v>327740</v>
      </c>
      <c r="G118" s="104">
        <f t="shared" si="96"/>
        <v>0</v>
      </c>
      <c r="H118" s="104">
        <f t="shared" si="96"/>
        <v>327740</v>
      </c>
      <c r="I118" s="104">
        <f t="shared" si="96"/>
        <v>0</v>
      </c>
      <c r="J118" s="342">
        <f t="shared" si="96"/>
        <v>-1157573.08</v>
      </c>
      <c r="K118" s="342">
        <f t="shared" si="96"/>
        <v>-1157573.08</v>
      </c>
      <c r="L118" s="104">
        <f t="shared" si="96"/>
        <v>0</v>
      </c>
      <c r="M118" s="104">
        <f t="shared" si="96"/>
        <v>0</v>
      </c>
      <c r="N118" s="104">
        <f t="shared" si="96"/>
        <v>0</v>
      </c>
      <c r="O118" s="342">
        <f t="shared" si="96"/>
        <v>-1157573.08</v>
      </c>
      <c r="P118" s="342">
        <f t="shared" si="96"/>
        <v>-829833.08000000007</v>
      </c>
      <c r="Q118" s="111"/>
      <c r="R118" s="369"/>
      <c r="S118" s="369"/>
      <c r="T118" s="369"/>
      <c r="U118" s="369"/>
    </row>
    <row r="119" spans="1:21" ht="15.75" x14ac:dyDescent="0.2">
      <c r="A119" s="79" t="s">
        <v>106</v>
      </c>
      <c r="B119" s="79"/>
      <c r="C119" s="79"/>
      <c r="D119" s="371" t="s">
        <v>105</v>
      </c>
      <c r="E119" s="86"/>
      <c r="F119" s="89"/>
      <c r="G119" s="90"/>
      <c r="H119" s="90"/>
      <c r="I119" s="90"/>
      <c r="J119" s="191"/>
      <c r="K119" s="191"/>
      <c r="L119" s="191"/>
      <c r="M119" s="191"/>
      <c r="N119" s="191"/>
      <c r="O119" s="191"/>
      <c r="P119" s="372"/>
    </row>
    <row r="120" spans="1:21" ht="45" x14ac:dyDescent="0.2">
      <c r="A120" s="373" t="s">
        <v>367</v>
      </c>
      <c r="B120" s="373" t="s">
        <v>368</v>
      </c>
      <c r="C120" s="373"/>
      <c r="D120" s="366" t="s">
        <v>369</v>
      </c>
      <c r="E120" s="86">
        <v>9000</v>
      </c>
      <c r="F120" s="86">
        <f t="shared" ref="F120:F123" si="97">E120-I120</f>
        <v>9000</v>
      </c>
      <c r="G120" s="86">
        <v>0</v>
      </c>
      <c r="H120" s="86">
        <v>9000</v>
      </c>
      <c r="I120" s="86">
        <v>0</v>
      </c>
      <c r="J120" s="86">
        <v>0</v>
      </c>
      <c r="K120" s="86">
        <v>0</v>
      </c>
      <c r="L120" s="86">
        <f t="shared" ref="L120:L123" si="98">J120-O120</f>
        <v>0</v>
      </c>
      <c r="M120" s="86">
        <v>0</v>
      </c>
      <c r="N120" s="86">
        <v>0</v>
      </c>
      <c r="O120" s="86">
        <v>0</v>
      </c>
      <c r="P120" s="86">
        <f t="shared" ref="P120:P123" si="99">E120+J120</f>
        <v>9000</v>
      </c>
    </row>
    <row r="121" spans="1:21" ht="45" x14ac:dyDescent="0.2">
      <c r="A121" s="374" t="s">
        <v>370</v>
      </c>
      <c r="B121" s="374" t="s">
        <v>371</v>
      </c>
      <c r="C121" s="374" t="s">
        <v>58</v>
      </c>
      <c r="D121" s="94" t="s">
        <v>372</v>
      </c>
      <c r="E121" s="90">
        <v>9000</v>
      </c>
      <c r="F121" s="90">
        <f t="shared" si="97"/>
        <v>9000</v>
      </c>
      <c r="G121" s="90">
        <v>0</v>
      </c>
      <c r="H121" s="90">
        <v>9000</v>
      </c>
      <c r="I121" s="90">
        <v>0</v>
      </c>
      <c r="J121" s="90">
        <v>0</v>
      </c>
      <c r="K121" s="90">
        <v>0</v>
      </c>
      <c r="L121" s="90">
        <f t="shared" si="98"/>
        <v>0</v>
      </c>
      <c r="M121" s="90">
        <v>0</v>
      </c>
      <c r="N121" s="90">
        <v>0</v>
      </c>
      <c r="O121" s="90">
        <v>0</v>
      </c>
      <c r="P121" s="90">
        <f t="shared" si="99"/>
        <v>9000</v>
      </c>
    </row>
    <row r="122" spans="1:21" ht="18" customHeight="1" x14ac:dyDescent="0.2">
      <c r="A122" s="373" t="s">
        <v>373</v>
      </c>
      <c r="B122" s="375" t="s">
        <v>374</v>
      </c>
      <c r="C122" s="375"/>
      <c r="D122" s="366" t="s">
        <v>375</v>
      </c>
      <c r="E122" s="86">
        <v>32000</v>
      </c>
      <c r="F122" s="86">
        <f t="shared" si="97"/>
        <v>32000</v>
      </c>
      <c r="G122" s="86">
        <v>0</v>
      </c>
      <c r="H122" s="86">
        <v>32000</v>
      </c>
      <c r="I122" s="86">
        <v>0</v>
      </c>
      <c r="J122" s="86">
        <v>0</v>
      </c>
      <c r="K122" s="86">
        <v>0</v>
      </c>
      <c r="L122" s="86">
        <f t="shared" si="98"/>
        <v>0</v>
      </c>
      <c r="M122" s="86">
        <v>0</v>
      </c>
      <c r="N122" s="86">
        <v>0</v>
      </c>
      <c r="O122" s="86">
        <v>0</v>
      </c>
      <c r="P122" s="86">
        <f t="shared" si="99"/>
        <v>32000</v>
      </c>
    </row>
    <row r="123" spans="1:21" ht="20.25" customHeight="1" x14ac:dyDescent="0.2">
      <c r="A123" s="93" t="s">
        <v>376</v>
      </c>
      <c r="B123" s="93" t="s">
        <v>377</v>
      </c>
      <c r="C123" s="93" t="s">
        <v>365</v>
      </c>
      <c r="D123" s="376" t="s">
        <v>378</v>
      </c>
      <c r="E123" s="90">
        <v>32000</v>
      </c>
      <c r="F123" s="90">
        <f t="shared" si="97"/>
        <v>32000</v>
      </c>
      <c r="G123" s="90">
        <v>0</v>
      </c>
      <c r="H123" s="90">
        <v>32000</v>
      </c>
      <c r="I123" s="90">
        <v>0</v>
      </c>
      <c r="J123" s="90">
        <v>0</v>
      </c>
      <c r="K123" s="90">
        <v>0</v>
      </c>
      <c r="L123" s="90">
        <f t="shared" si="98"/>
        <v>0</v>
      </c>
      <c r="M123" s="90">
        <v>0</v>
      </c>
      <c r="N123" s="90">
        <v>0</v>
      </c>
      <c r="O123" s="90">
        <v>0</v>
      </c>
      <c r="P123" s="90">
        <f t="shared" si="99"/>
        <v>32000</v>
      </c>
    </row>
    <row r="124" spans="1:21" ht="30" x14ac:dyDescent="0.2">
      <c r="A124" s="377" t="s">
        <v>335</v>
      </c>
      <c r="B124" s="84" t="s">
        <v>336</v>
      </c>
      <c r="C124" s="84"/>
      <c r="D124" s="85" t="s">
        <v>337</v>
      </c>
      <c r="E124" s="364">
        <f>E125</f>
        <v>0</v>
      </c>
      <c r="F124" s="364">
        <f t="shared" ref="F124:P125" si="100">F125</f>
        <v>0</v>
      </c>
      <c r="G124" s="364">
        <f t="shared" si="100"/>
        <v>0</v>
      </c>
      <c r="H124" s="364">
        <f t="shared" si="100"/>
        <v>0</v>
      </c>
      <c r="I124" s="364">
        <f t="shared" si="100"/>
        <v>0</v>
      </c>
      <c r="J124" s="378">
        <f t="shared" si="100"/>
        <v>10005.219999999999</v>
      </c>
      <c r="K124" s="378">
        <f t="shared" si="100"/>
        <v>10005.219999999999</v>
      </c>
      <c r="L124" s="364">
        <f t="shared" si="100"/>
        <v>0</v>
      </c>
      <c r="M124" s="364">
        <f t="shared" si="100"/>
        <v>0</v>
      </c>
      <c r="N124" s="364">
        <f t="shared" si="100"/>
        <v>0</v>
      </c>
      <c r="O124" s="378">
        <f t="shared" si="100"/>
        <v>10005.219999999999</v>
      </c>
      <c r="P124" s="378">
        <f t="shared" si="100"/>
        <v>10005.219999999999</v>
      </c>
    </row>
    <row r="125" spans="1:21" ht="142.5" customHeight="1" x14ac:dyDescent="0.2">
      <c r="A125" s="189" t="s">
        <v>338</v>
      </c>
      <c r="B125" s="93" t="s">
        <v>339</v>
      </c>
      <c r="C125" s="93" t="s">
        <v>340</v>
      </c>
      <c r="D125" s="94" t="s">
        <v>341</v>
      </c>
      <c r="E125" s="379">
        <f>E126</f>
        <v>0</v>
      </c>
      <c r="F125" s="379">
        <f t="shared" si="100"/>
        <v>0</v>
      </c>
      <c r="G125" s="379">
        <f t="shared" si="100"/>
        <v>0</v>
      </c>
      <c r="H125" s="379">
        <f t="shared" si="100"/>
        <v>0</v>
      </c>
      <c r="I125" s="379">
        <f t="shared" si="100"/>
        <v>0</v>
      </c>
      <c r="J125" s="380">
        <f t="shared" si="100"/>
        <v>10005.219999999999</v>
      </c>
      <c r="K125" s="380">
        <f t="shared" si="100"/>
        <v>10005.219999999999</v>
      </c>
      <c r="L125" s="379">
        <f t="shared" si="100"/>
        <v>0</v>
      </c>
      <c r="M125" s="379">
        <f t="shared" si="100"/>
        <v>0</v>
      </c>
      <c r="N125" s="379">
        <f t="shared" si="100"/>
        <v>0</v>
      </c>
      <c r="O125" s="380">
        <f t="shared" si="100"/>
        <v>10005.219999999999</v>
      </c>
      <c r="P125" s="380">
        <f t="shared" si="100"/>
        <v>10005.219999999999</v>
      </c>
    </row>
    <row r="126" spans="1:21" ht="60" x14ac:dyDescent="0.2">
      <c r="A126" s="189"/>
      <c r="B126" s="84"/>
      <c r="C126" s="79"/>
      <c r="D126" s="94" t="s">
        <v>413</v>
      </c>
      <c r="E126" s="379">
        <v>0</v>
      </c>
      <c r="F126" s="379">
        <v>0</v>
      </c>
      <c r="G126" s="379">
        <v>0</v>
      </c>
      <c r="H126" s="379">
        <v>0</v>
      </c>
      <c r="I126" s="379">
        <v>0</v>
      </c>
      <c r="J126" s="380">
        <f>K126</f>
        <v>10005.219999999999</v>
      </c>
      <c r="K126" s="380">
        <v>10005.219999999999</v>
      </c>
      <c r="L126" s="379">
        <v>0</v>
      </c>
      <c r="M126" s="379">
        <v>0</v>
      </c>
      <c r="N126" s="379">
        <v>0</v>
      </c>
      <c r="O126" s="380">
        <v>10005.219999999999</v>
      </c>
      <c r="P126" s="380">
        <f>E126+J126</f>
        <v>10005.219999999999</v>
      </c>
    </row>
    <row r="127" spans="1:21" ht="15" x14ac:dyDescent="0.2">
      <c r="A127" s="373" t="s">
        <v>379</v>
      </c>
      <c r="B127" s="373" t="s">
        <v>380</v>
      </c>
      <c r="C127" s="381"/>
      <c r="D127" s="366" t="s">
        <v>381</v>
      </c>
      <c r="E127" s="190">
        <v>286740</v>
      </c>
      <c r="F127" s="190">
        <f t="shared" ref="F127:F128" si="101">E127-I127</f>
        <v>286740</v>
      </c>
      <c r="G127" s="190">
        <v>0</v>
      </c>
      <c r="H127" s="190">
        <v>286740</v>
      </c>
      <c r="I127" s="190">
        <v>0</v>
      </c>
      <c r="J127" s="190">
        <v>0</v>
      </c>
      <c r="K127" s="190">
        <v>0</v>
      </c>
      <c r="L127" s="190">
        <f t="shared" ref="L127:L128" si="102">J127-O127</f>
        <v>0</v>
      </c>
      <c r="M127" s="190">
        <v>0</v>
      </c>
      <c r="N127" s="190">
        <v>0</v>
      </c>
      <c r="O127" s="190">
        <v>0</v>
      </c>
      <c r="P127" s="190">
        <f t="shared" ref="P127:P128" si="103">E127+J127</f>
        <v>286740</v>
      </c>
    </row>
    <row r="128" spans="1:21" ht="30" x14ac:dyDescent="0.2">
      <c r="A128" s="374" t="s">
        <v>382</v>
      </c>
      <c r="B128" s="374" t="s">
        <v>383</v>
      </c>
      <c r="C128" s="374" t="s">
        <v>251</v>
      </c>
      <c r="D128" s="94" t="s">
        <v>384</v>
      </c>
      <c r="E128" s="90">
        <v>286740</v>
      </c>
      <c r="F128" s="90">
        <f t="shared" si="101"/>
        <v>286740</v>
      </c>
      <c r="G128" s="90">
        <v>0</v>
      </c>
      <c r="H128" s="90">
        <v>286740</v>
      </c>
      <c r="I128" s="90">
        <v>0</v>
      </c>
      <c r="J128" s="90">
        <v>0</v>
      </c>
      <c r="K128" s="90">
        <v>0</v>
      </c>
      <c r="L128" s="90">
        <f t="shared" si="102"/>
        <v>0</v>
      </c>
      <c r="M128" s="90">
        <v>0</v>
      </c>
      <c r="N128" s="90">
        <v>0</v>
      </c>
      <c r="O128" s="90">
        <v>0</v>
      </c>
      <c r="P128" s="90">
        <f t="shared" si="103"/>
        <v>286740</v>
      </c>
    </row>
    <row r="129" spans="1:21" ht="15" x14ac:dyDescent="0.2">
      <c r="A129" s="84" t="s">
        <v>111</v>
      </c>
      <c r="B129" s="84" t="s">
        <v>112</v>
      </c>
      <c r="C129" s="84"/>
      <c r="D129" s="85" t="s">
        <v>113</v>
      </c>
      <c r="E129" s="86">
        <f>E130</f>
        <v>0</v>
      </c>
      <c r="F129" s="86">
        <f t="shared" ref="F129:P129" si="104">F130</f>
        <v>0</v>
      </c>
      <c r="G129" s="86">
        <f t="shared" si="104"/>
        <v>0</v>
      </c>
      <c r="H129" s="86">
        <f t="shared" si="104"/>
        <v>0</v>
      </c>
      <c r="I129" s="86">
        <f t="shared" si="104"/>
        <v>0</v>
      </c>
      <c r="J129" s="344">
        <f t="shared" si="104"/>
        <v>-1167578.3</v>
      </c>
      <c r="K129" s="344">
        <f t="shared" si="104"/>
        <v>-1167578.3</v>
      </c>
      <c r="L129" s="86">
        <f t="shared" si="104"/>
        <v>0</v>
      </c>
      <c r="M129" s="86">
        <f t="shared" si="104"/>
        <v>0</v>
      </c>
      <c r="N129" s="86">
        <f t="shared" si="104"/>
        <v>0</v>
      </c>
      <c r="O129" s="344">
        <f t="shared" si="104"/>
        <v>-1167578.3</v>
      </c>
      <c r="P129" s="344">
        <f t="shared" si="104"/>
        <v>-1167578.3</v>
      </c>
    </row>
    <row r="130" spans="1:21" s="100" customFormat="1" ht="62.25" customHeight="1" x14ac:dyDescent="0.2">
      <c r="A130" s="189" t="s">
        <v>107</v>
      </c>
      <c r="B130" s="93" t="s">
        <v>108</v>
      </c>
      <c r="C130" s="93" t="s">
        <v>109</v>
      </c>
      <c r="D130" s="94" t="s">
        <v>110</v>
      </c>
      <c r="E130" s="90">
        <f>E131</f>
        <v>0</v>
      </c>
      <c r="F130" s="90">
        <f t="shared" ref="F130:P130" si="105">F131</f>
        <v>0</v>
      </c>
      <c r="G130" s="90">
        <f t="shared" si="105"/>
        <v>0</v>
      </c>
      <c r="H130" s="90">
        <f t="shared" si="105"/>
        <v>0</v>
      </c>
      <c r="I130" s="90">
        <f t="shared" si="105"/>
        <v>0</v>
      </c>
      <c r="J130" s="191">
        <f t="shared" si="105"/>
        <v>-1167578.3</v>
      </c>
      <c r="K130" s="191">
        <f t="shared" si="105"/>
        <v>-1167578.3</v>
      </c>
      <c r="L130" s="191">
        <f t="shared" si="105"/>
        <v>0</v>
      </c>
      <c r="M130" s="191">
        <f t="shared" si="105"/>
        <v>0</v>
      </c>
      <c r="N130" s="191">
        <f t="shared" si="105"/>
        <v>0</v>
      </c>
      <c r="O130" s="191">
        <f t="shared" si="105"/>
        <v>-1167578.3</v>
      </c>
      <c r="P130" s="191">
        <f t="shared" si="105"/>
        <v>-1167578.3</v>
      </c>
      <c r="Q130" s="98"/>
      <c r="R130" s="99"/>
      <c r="S130" s="99"/>
      <c r="T130" s="99"/>
      <c r="U130" s="99"/>
    </row>
    <row r="131" spans="1:21" ht="30" x14ac:dyDescent="0.2">
      <c r="A131" s="189"/>
      <c r="B131" s="84"/>
      <c r="C131" s="79"/>
      <c r="D131" s="94" t="s">
        <v>114</v>
      </c>
      <c r="E131" s="190">
        <v>0</v>
      </c>
      <c r="F131" s="190">
        <f t="shared" ref="F131" si="106">E131-I131</f>
        <v>0</v>
      </c>
      <c r="G131" s="86">
        <v>0</v>
      </c>
      <c r="H131" s="86">
        <v>0</v>
      </c>
      <c r="I131" s="86">
        <v>0</v>
      </c>
      <c r="J131" s="191">
        <v>-1167578.3</v>
      </c>
      <c r="K131" s="191">
        <v>-1167578.3</v>
      </c>
      <c r="L131" s="90">
        <v>0</v>
      </c>
      <c r="M131" s="90">
        <v>0</v>
      </c>
      <c r="N131" s="90">
        <v>0</v>
      </c>
      <c r="O131" s="191">
        <v>-1167578.3</v>
      </c>
      <c r="P131" s="192">
        <f t="shared" ref="P131" si="107">J131+E131</f>
        <v>-1167578.3</v>
      </c>
    </row>
    <row r="132" spans="1:21" ht="15.75" x14ac:dyDescent="0.2">
      <c r="A132" s="79" t="s">
        <v>257</v>
      </c>
      <c r="B132" s="365"/>
      <c r="C132" s="79"/>
      <c r="D132" s="80" t="s">
        <v>258</v>
      </c>
      <c r="E132" s="104">
        <f>E134</f>
        <v>397600</v>
      </c>
      <c r="F132" s="104">
        <f t="shared" ref="F132:P132" si="108">F134</f>
        <v>397600</v>
      </c>
      <c r="G132" s="104">
        <f t="shared" si="108"/>
        <v>0</v>
      </c>
      <c r="H132" s="104">
        <f t="shared" si="108"/>
        <v>0</v>
      </c>
      <c r="I132" s="104">
        <f t="shared" si="108"/>
        <v>0</v>
      </c>
      <c r="J132" s="104">
        <f t="shared" si="108"/>
        <v>-397600</v>
      </c>
      <c r="K132" s="104">
        <f t="shared" si="108"/>
        <v>-397600</v>
      </c>
      <c r="L132" s="104">
        <f t="shared" si="108"/>
        <v>0</v>
      </c>
      <c r="M132" s="104">
        <f t="shared" si="108"/>
        <v>0</v>
      </c>
      <c r="N132" s="104">
        <f t="shared" si="108"/>
        <v>0</v>
      </c>
      <c r="O132" s="104">
        <f t="shared" si="108"/>
        <v>-397600</v>
      </c>
      <c r="P132" s="104">
        <f t="shared" si="108"/>
        <v>0</v>
      </c>
    </row>
    <row r="133" spans="1:21" ht="15.75" x14ac:dyDescent="0.2">
      <c r="A133" s="79" t="s">
        <v>259</v>
      </c>
      <c r="B133" s="84"/>
      <c r="C133" s="79"/>
      <c r="D133" s="82" t="s">
        <v>258</v>
      </c>
      <c r="E133" s="104"/>
      <c r="F133" s="104"/>
      <c r="G133" s="104"/>
      <c r="H133" s="104"/>
      <c r="I133" s="104"/>
      <c r="J133" s="104"/>
      <c r="K133" s="104"/>
      <c r="L133" s="86">
        <f t="shared" ref="L133" si="109">J133-O133</f>
        <v>0</v>
      </c>
      <c r="M133" s="104"/>
      <c r="N133" s="104"/>
      <c r="O133" s="104"/>
      <c r="P133" s="104"/>
    </row>
    <row r="134" spans="1:21" ht="15" customHeight="1" x14ac:dyDescent="0.2">
      <c r="A134" s="84" t="s">
        <v>412</v>
      </c>
      <c r="B134" s="84" t="s">
        <v>58</v>
      </c>
      <c r="C134" s="84"/>
      <c r="D134" s="382" t="s">
        <v>59</v>
      </c>
      <c r="E134" s="86">
        <f>E135</f>
        <v>397600</v>
      </c>
      <c r="F134" s="86">
        <f t="shared" ref="F134:P134" si="110">F135</f>
        <v>397600</v>
      </c>
      <c r="G134" s="86">
        <f t="shared" si="110"/>
        <v>0</v>
      </c>
      <c r="H134" s="86">
        <f t="shared" si="110"/>
        <v>0</v>
      </c>
      <c r="I134" s="86">
        <f t="shared" si="110"/>
        <v>0</v>
      </c>
      <c r="J134" s="86">
        <f t="shared" si="110"/>
        <v>-397600</v>
      </c>
      <c r="K134" s="86">
        <f t="shared" si="110"/>
        <v>-397600</v>
      </c>
      <c r="L134" s="86">
        <f t="shared" si="110"/>
        <v>0</v>
      </c>
      <c r="M134" s="86">
        <f t="shared" si="110"/>
        <v>0</v>
      </c>
      <c r="N134" s="86">
        <f t="shared" si="110"/>
        <v>0</v>
      </c>
      <c r="O134" s="86">
        <f t="shared" si="110"/>
        <v>-397600</v>
      </c>
      <c r="P134" s="86">
        <f t="shared" si="110"/>
        <v>0</v>
      </c>
    </row>
    <row r="135" spans="1:21" ht="36" customHeight="1" x14ac:dyDescent="0.2">
      <c r="A135" s="93" t="s">
        <v>260</v>
      </c>
      <c r="B135" s="93" t="s">
        <v>261</v>
      </c>
      <c r="C135" s="93" t="s">
        <v>54</v>
      </c>
      <c r="D135" s="383" t="s">
        <v>262</v>
      </c>
      <c r="E135" s="86">
        <v>397600</v>
      </c>
      <c r="F135" s="86">
        <f t="shared" ref="F135:F136" si="111">E135-I135</f>
        <v>397600</v>
      </c>
      <c r="G135" s="86">
        <v>0</v>
      </c>
      <c r="H135" s="86">
        <v>0</v>
      </c>
      <c r="I135" s="86">
        <v>0</v>
      </c>
      <c r="J135" s="86">
        <f>J136</f>
        <v>-397600</v>
      </c>
      <c r="K135" s="86">
        <f t="shared" ref="K135:O135" si="112">K136</f>
        <v>-397600</v>
      </c>
      <c r="L135" s="86">
        <f t="shared" si="112"/>
        <v>0</v>
      </c>
      <c r="M135" s="86">
        <f t="shared" si="112"/>
        <v>0</v>
      </c>
      <c r="N135" s="86">
        <f t="shared" si="112"/>
        <v>0</v>
      </c>
      <c r="O135" s="86">
        <f t="shared" si="112"/>
        <v>-397600</v>
      </c>
      <c r="P135" s="86">
        <f>J135+E135</f>
        <v>0</v>
      </c>
    </row>
    <row r="136" spans="1:21" ht="18" customHeight="1" x14ac:dyDescent="0.2">
      <c r="A136" s="93"/>
      <c r="B136" s="93"/>
      <c r="C136" s="93"/>
      <c r="D136" s="367" t="s">
        <v>263</v>
      </c>
      <c r="E136" s="86">
        <v>0</v>
      </c>
      <c r="F136" s="86">
        <f t="shared" si="111"/>
        <v>0</v>
      </c>
      <c r="G136" s="86">
        <v>0</v>
      </c>
      <c r="H136" s="86">
        <v>0</v>
      </c>
      <c r="I136" s="86">
        <v>0</v>
      </c>
      <c r="J136" s="86">
        <v>-397600</v>
      </c>
      <c r="K136" s="86">
        <v>-397600</v>
      </c>
      <c r="L136" s="86">
        <f t="shared" ref="L136" si="113">J136-O136</f>
        <v>0</v>
      </c>
      <c r="M136" s="86">
        <v>0</v>
      </c>
      <c r="N136" s="86">
        <v>0</v>
      </c>
      <c r="O136" s="86">
        <v>-397600</v>
      </c>
      <c r="P136" s="86">
        <f t="shared" ref="P136" si="114">J136+E136</f>
        <v>-397600</v>
      </c>
    </row>
    <row r="137" spans="1:21" ht="15.75" x14ac:dyDescent="0.2">
      <c r="A137" s="79" t="s">
        <v>122</v>
      </c>
      <c r="B137" s="79"/>
      <c r="C137" s="79"/>
      <c r="D137" s="80" t="s">
        <v>123</v>
      </c>
      <c r="E137" s="104">
        <f>E144+E139+E140+E141+E142+E143</f>
        <v>5369810</v>
      </c>
      <c r="F137" s="104">
        <f t="shared" ref="F137:P137" si="115">F144+F139+F140+F141+F142+F143</f>
        <v>5369810</v>
      </c>
      <c r="G137" s="104">
        <f t="shared" si="115"/>
        <v>0</v>
      </c>
      <c r="H137" s="104">
        <f t="shared" si="115"/>
        <v>943510</v>
      </c>
      <c r="I137" s="104">
        <f t="shared" si="115"/>
        <v>0</v>
      </c>
      <c r="J137" s="104">
        <f t="shared" si="115"/>
        <v>0</v>
      </c>
      <c r="K137" s="104">
        <f t="shared" si="115"/>
        <v>0</v>
      </c>
      <c r="L137" s="104">
        <f t="shared" si="115"/>
        <v>0</v>
      </c>
      <c r="M137" s="104">
        <f t="shared" si="115"/>
        <v>0</v>
      </c>
      <c r="N137" s="104">
        <f t="shared" si="115"/>
        <v>0</v>
      </c>
      <c r="O137" s="104">
        <f t="shared" si="115"/>
        <v>0</v>
      </c>
      <c r="P137" s="104">
        <f t="shared" si="115"/>
        <v>5369810</v>
      </c>
    </row>
    <row r="138" spans="1:21" ht="15.75" x14ac:dyDescent="0.2">
      <c r="A138" s="79" t="s">
        <v>124</v>
      </c>
      <c r="B138" s="79"/>
      <c r="C138" s="79"/>
      <c r="D138" s="82" t="s">
        <v>123</v>
      </c>
      <c r="E138" s="86"/>
      <c r="F138" s="89"/>
      <c r="G138" s="90"/>
      <c r="H138" s="90"/>
      <c r="I138" s="90"/>
      <c r="J138" s="90"/>
      <c r="K138" s="90"/>
      <c r="L138" s="90"/>
      <c r="M138" s="90"/>
      <c r="N138" s="90"/>
      <c r="O138" s="90"/>
      <c r="P138" s="89"/>
    </row>
    <row r="139" spans="1:21" ht="15" x14ac:dyDescent="0.2">
      <c r="A139" s="345" t="s">
        <v>385</v>
      </c>
      <c r="B139" s="345" t="s">
        <v>386</v>
      </c>
      <c r="C139" s="345" t="s">
        <v>271</v>
      </c>
      <c r="D139" s="384" t="s">
        <v>387</v>
      </c>
      <c r="E139" s="348">
        <v>702440</v>
      </c>
      <c r="F139" s="348">
        <f t="shared" ref="F139:F143" si="116">E139-I139</f>
        <v>702440</v>
      </c>
      <c r="G139" s="348">
        <v>0</v>
      </c>
      <c r="H139" s="348">
        <v>702440</v>
      </c>
      <c r="I139" s="348">
        <v>0</v>
      </c>
      <c r="J139" s="348">
        <v>0</v>
      </c>
      <c r="K139" s="348">
        <v>0</v>
      </c>
      <c r="L139" s="348">
        <f t="shared" ref="L139:L143" si="117">J139-O139</f>
        <v>0</v>
      </c>
      <c r="M139" s="348">
        <v>0</v>
      </c>
      <c r="N139" s="348">
        <v>0</v>
      </c>
      <c r="O139" s="348">
        <v>0</v>
      </c>
      <c r="P139" s="348">
        <f t="shared" ref="P139:P143" si="118">E139+J139</f>
        <v>702440</v>
      </c>
    </row>
    <row r="140" spans="1:21" ht="15" x14ac:dyDescent="0.2">
      <c r="A140" s="345" t="s">
        <v>388</v>
      </c>
      <c r="B140" s="345" t="s">
        <v>389</v>
      </c>
      <c r="C140" s="345" t="s">
        <v>390</v>
      </c>
      <c r="D140" s="384" t="s">
        <v>391</v>
      </c>
      <c r="E140" s="348">
        <v>592000</v>
      </c>
      <c r="F140" s="348">
        <f t="shared" si="116"/>
        <v>592000</v>
      </c>
      <c r="G140" s="348">
        <v>0</v>
      </c>
      <c r="H140" s="348">
        <v>0</v>
      </c>
      <c r="I140" s="348">
        <v>0</v>
      </c>
      <c r="J140" s="348">
        <v>0</v>
      </c>
      <c r="K140" s="348">
        <v>0</v>
      </c>
      <c r="L140" s="348">
        <f t="shared" si="117"/>
        <v>0</v>
      </c>
      <c r="M140" s="348">
        <v>0</v>
      </c>
      <c r="N140" s="348">
        <v>0</v>
      </c>
      <c r="O140" s="348">
        <v>0</v>
      </c>
      <c r="P140" s="348">
        <f t="shared" si="118"/>
        <v>592000</v>
      </c>
    </row>
    <row r="141" spans="1:21" ht="30" x14ac:dyDescent="0.2">
      <c r="A141" s="345" t="s">
        <v>392</v>
      </c>
      <c r="B141" s="345" t="s">
        <v>393</v>
      </c>
      <c r="C141" s="345" t="s">
        <v>394</v>
      </c>
      <c r="D141" s="384" t="s">
        <v>395</v>
      </c>
      <c r="E141" s="348">
        <v>478000</v>
      </c>
      <c r="F141" s="348">
        <f t="shared" si="116"/>
        <v>478000</v>
      </c>
      <c r="G141" s="348">
        <v>0</v>
      </c>
      <c r="H141" s="348">
        <v>0</v>
      </c>
      <c r="I141" s="348">
        <v>0</v>
      </c>
      <c r="J141" s="348">
        <v>0</v>
      </c>
      <c r="K141" s="348">
        <v>0</v>
      </c>
      <c r="L141" s="348">
        <f t="shared" si="117"/>
        <v>0</v>
      </c>
      <c r="M141" s="348">
        <v>0</v>
      </c>
      <c r="N141" s="348">
        <v>0</v>
      </c>
      <c r="O141" s="348">
        <v>0</v>
      </c>
      <c r="P141" s="348">
        <f t="shared" si="118"/>
        <v>478000</v>
      </c>
    </row>
    <row r="142" spans="1:21" ht="15" x14ac:dyDescent="0.2">
      <c r="A142" s="345" t="s">
        <v>396</v>
      </c>
      <c r="B142" s="345" t="s">
        <v>397</v>
      </c>
      <c r="C142" s="345" t="s">
        <v>398</v>
      </c>
      <c r="D142" s="384" t="s">
        <v>399</v>
      </c>
      <c r="E142" s="348">
        <v>228000</v>
      </c>
      <c r="F142" s="348">
        <f t="shared" si="116"/>
        <v>228000</v>
      </c>
      <c r="G142" s="348">
        <v>0</v>
      </c>
      <c r="H142" s="348">
        <v>228000</v>
      </c>
      <c r="I142" s="348">
        <v>0</v>
      </c>
      <c r="J142" s="348">
        <v>0</v>
      </c>
      <c r="K142" s="348">
        <v>0</v>
      </c>
      <c r="L142" s="348">
        <f t="shared" si="117"/>
        <v>0</v>
      </c>
      <c r="M142" s="348">
        <v>0</v>
      </c>
      <c r="N142" s="348">
        <v>0</v>
      </c>
      <c r="O142" s="348">
        <v>0</v>
      </c>
      <c r="P142" s="348">
        <f t="shared" si="118"/>
        <v>228000</v>
      </c>
    </row>
    <row r="143" spans="1:21" ht="30" x14ac:dyDescent="0.2">
      <c r="A143" s="345" t="s">
        <v>400</v>
      </c>
      <c r="B143" s="345" t="s">
        <v>401</v>
      </c>
      <c r="C143" s="345" t="s">
        <v>402</v>
      </c>
      <c r="D143" s="384" t="s">
        <v>403</v>
      </c>
      <c r="E143" s="348">
        <v>213070</v>
      </c>
      <c r="F143" s="348">
        <f t="shared" si="116"/>
        <v>213070</v>
      </c>
      <c r="G143" s="348">
        <v>0</v>
      </c>
      <c r="H143" s="348">
        <v>13070</v>
      </c>
      <c r="I143" s="348">
        <v>0</v>
      </c>
      <c r="J143" s="348">
        <v>0</v>
      </c>
      <c r="K143" s="348">
        <v>0</v>
      </c>
      <c r="L143" s="348">
        <f t="shared" si="117"/>
        <v>0</v>
      </c>
      <c r="M143" s="348">
        <v>0</v>
      </c>
      <c r="N143" s="348">
        <v>0</v>
      </c>
      <c r="O143" s="348">
        <v>0</v>
      </c>
      <c r="P143" s="348">
        <f t="shared" si="118"/>
        <v>213070</v>
      </c>
    </row>
    <row r="144" spans="1:21" ht="15" x14ac:dyDescent="0.2">
      <c r="A144" s="84" t="s">
        <v>125</v>
      </c>
      <c r="B144" s="84" t="s">
        <v>126</v>
      </c>
      <c r="C144" s="84"/>
      <c r="D144" s="103" t="s">
        <v>127</v>
      </c>
      <c r="E144" s="86">
        <f>E145</f>
        <v>3156300</v>
      </c>
      <c r="F144" s="86">
        <f t="shared" ref="F144:P144" si="119">F145</f>
        <v>3156300</v>
      </c>
      <c r="G144" s="86">
        <f t="shared" si="119"/>
        <v>0</v>
      </c>
      <c r="H144" s="86">
        <f t="shared" si="119"/>
        <v>0</v>
      </c>
      <c r="I144" s="86">
        <f t="shared" si="119"/>
        <v>0</v>
      </c>
      <c r="J144" s="86">
        <f t="shared" si="119"/>
        <v>0</v>
      </c>
      <c r="K144" s="86">
        <f t="shared" si="119"/>
        <v>0</v>
      </c>
      <c r="L144" s="86">
        <f t="shared" si="119"/>
        <v>0</v>
      </c>
      <c r="M144" s="86">
        <f t="shared" si="119"/>
        <v>0</v>
      </c>
      <c r="N144" s="86">
        <f t="shared" si="119"/>
        <v>0</v>
      </c>
      <c r="O144" s="86">
        <f t="shared" si="119"/>
        <v>0</v>
      </c>
      <c r="P144" s="86">
        <f t="shared" si="119"/>
        <v>3156300</v>
      </c>
    </row>
    <row r="145" spans="1:16" ht="15" x14ac:dyDescent="0.2">
      <c r="A145" s="93" t="s">
        <v>128</v>
      </c>
      <c r="B145" s="93" t="s">
        <v>129</v>
      </c>
      <c r="C145" s="93" t="s">
        <v>130</v>
      </c>
      <c r="D145" s="94" t="s">
        <v>131</v>
      </c>
      <c r="E145" s="90">
        <f>2000000+1156300</f>
        <v>3156300</v>
      </c>
      <c r="F145" s="90">
        <f t="shared" ref="F145" si="120">E145-I145</f>
        <v>3156300</v>
      </c>
      <c r="G145" s="90">
        <v>0</v>
      </c>
      <c r="H145" s="90">
        <v>0</v>
      </c>
      <c r="I145" s="90">
        <v>0</v>
      </c>
      <c r="J145" s="90">
        <v>0</v>
      </c>
      <c r="K145" s="86">
        <v>0</v>
      </c>
      <c r="L145" s="90">
        <v>0</v>
      </c>
      <c r="M145" s="90">
        <v>0</v>
      </c>
      <c r="N145" s="90">
        <v>0</v>
      </c>
      <c r="O145" s="90">
        <v>0</v>
      </c>
      <c r="P145" s="90">
        <f t="shared" ref="P145" si="121">J145+E145</f>
        <v>3156300</v>
      </c>
    </row>
    <row r="146" spans="1:16" ht="15.75" x14ac:dyDescent="0.2">
      <c r="A146" s="79" t="s">
        <v>342</v>
      </c>
      <c r="B146" s="84"/>
      <c r="C146" s="79"/>
      <c r="D146" s="80" t="s">
        <v>343</v>
      </c>
      <c r="E146" s="104">
        <f>E150+E148</f>
        <v>118430</v>
      </c>
      <c r="F146" s="104">
        <f t="shared" ref="F146:P146" si="122">F150+F148</f>
        <v>118430</v>
      </c>
      <c r="G146" s="104">
        <f t="shared" si="122"/>
        <v>0</v>
      </c>
      <c r="H146" s="104">
        <f t="shared" si="122"/>
        <v>118430</v>
      </c>
      <c r="I146" s="104">
        <f t="shared" si="122"/>
        <v>0</v>
      </c>
      <c r="J146" s="104">
        <f t="shared" si="122"/>
        <v>-224000</v>
      </c>
      <c r="K146" s="104">
        <f t="shared" si="122"/>
        <v>-224000</v>
      </c>
      <c r="L146" s="104">
        <f t="shared" si="122"/>
        <v>0</v>
      </c>
      <c r="M146" s="104">
        <f t="shared" si="122"/>
        <v>0</v>
      </c>
      <c r="N146" s="104">
        <f t="shared" si="122"/>
        <v>0</v>
      </c>
      <c r="O146" s="104">
        <f t="shared" si="122"/>
        <v>-224000</v>
      </c>
      <c r="P146" s="104">
        <f t="shared" si="122"/>
        <v>-105570</v>
      </c>
    </row>
    <row r="147" spans="1:16" ht="15.75" x14ac:dyDescent="0.2">
      <c r="A147" s="79" t="s">
        <v>344</v>
      </c>
      <c r="B147" s="84"/>
      <c r="C147" s="79"/>
      <c r="D147" s="82" t="s">
        <v>343</v>
      </c>
      <c r="E147" s="90"/>
      <c r="F147" s="90"/>
      <c r="G147" s="90"/>
      <c r="H147" s="90"/>
      <c r="I147" s="90"/>
      <c r="J147" s="90"/>
      <c r="K147" s="90"/>
      <c r="L147" s="90"/>
      <c r="M147" s="90"/>
      <c r="N147" s="90"/>
      <c r="O147" s="90"/>
      <c r="P147" s="90"/>
    </row>
    <row r="148" spans="1:16" ht="15" x14ac:dyDescent="0.2">
      <c r="A148" s="84" t="s">
        <v>351</v>
      </c>
      <c r="B148" s="84" t="s">
        <v>352</v>
      </c>
      <c r="C148" s="84"/>
      <c r="D148" s="103" t="s">
        <v>353</v>
      </c>
      <c r="E148" s="86">
        <v>118430</v>
      </c>
      <c r="F148" s="86">
        <f t="shared" ref="F148:F149" si="123">E148-I148</f>
        <v>118430</v>
      </c>
      <c r="G148" s="86">
        <v>0</v>
      </c>
      <c r="H148" s="86">
        <v>118430</v>
      </c>
      <c r="I148" s="86">
        <v>0</v>
      </c>
      <c r="J148" s="86">
        <v>0</v>
      </c>
      <c r="K148" s="86">
        <v>0</v>
      </c>
      <c r="L148" s="86">
        <f t="shared" ref="L148:L149" si="124">J148-O148</f>
        <v>0</v>
      </c>
      <c r="M148" s="86">
        <v>0</v>
      </c>
      <c r="N148" s="86">
        <v>0</v>
      </c>
      <c r="O148" s="86">
        <v>0</v>
      </c>
      <c r="P148" s="86">
        <f t="shared" ref="P148:P149" si="125">E148+J148</f>
        <v>118430</v>
      </c>
    </row>
    <row r="149" spans="1:16" ht="30" x14ac:dyDescent="0.2">
      <c r="A149" s="93" t="s">
        <v>354</v>
      </c>
      <c r="B149" s="93" t="s">
        <v>355</v>
      </c>
      <c r="C149" s="93" t="s">
        <v>356</v>
      </c>
      <c r="D149" s="94" t="s">
        <v>357</v>
      </c>
      <c r="E149" s="90">
        <v>118430</v>
      </c>
      <c r="F149" s="90">
        <f t="shared" si="123"/>
        <v>118430</v>
      </c>
      <c r="G149" s="90">
        <v>0</v>
      </c>
      <c r="H149" s="90">
        <v>118430</v>
      </c>
      <c r="I149" s="90">
        <v>0</v>
      </c>
      <c r="J149" s="90">
        <v>0</v>
      </c>
      <c r="K149" s="90">
        <v>0</v>
      </c>
      <c r="L149" s="90">
        <f t="shared" si="124"/>
        <v>0</v>
      </c>
      <c r="M149" s="90">
        <v>0</v>
      </c>
      <c r="N149" s="90">
        <v>0</v>
      </c>
      <c r="O149" s="90">
        <v>0</v>
      </c>
      <c r="P149" s="90">
        <f t="shared" si="125"/>
        <v>118430</v>
      </c>
    </row>
    <row r="150" spans="1:16" ht="15" x14ac:dyDescent="0.2">
      <c r="A150" s="356" t="s">
        <v>345</v>
      </c>
      <c r="B150" s="336" t="s">
        <v>322</v>
      </c>
      <c r="C150" s="336"/>
      <c r="D150" s="337" t="s">
        <v>323</v>
      </c>
      <c r="E150" s="385">
        <f>E151</f>
        <v>0</v>
      </c>
      <c r="F150" s="385">
        <f t="shared" ref="F150:P151" si="126">F151</f>
        <v>0</v>
      </c>
      <c r="G150" s="385">
        <f t="shared" si="126"/>
        <v>0</v>
      </c>
      <c r="H150" s="385">
        <f t="shared" si="126"/>
        <v>0</v>
      </c>
      <c r="I150" s="385">
        <f t="shared" si="126"/>
        <v>0</v>
      </c>
      <c r="J150" s="385">
        <f t="shared" si="126"/>
        <v>-224000</v>
      </c>
      <c r="K150" s="385">
        <f t="shared" si="126"/>
        <v>-224000</v>
      </c>
      <c r="L150" s="385">
        <f t="shared" si="126"/>
        <v>0</v>
      </c>
      <c r="M150" s="385">
        <f t="shared" si="126"/>
        <v>0</v>
      </c>
      <c r="N150" s="385">
        <f t="shared" si="126"/>
        <v>0</v>
      </c>
      <c r="O150" s="385">
        <f t="shared" si="126"/>
        <v>-224000</v>
      </c>
      <c r="P150" s="385">
        <f t="shared" si="126"/>
        <v>-224000</v>
      </c>
    </row>
    <row r="151" spans="1:16" ht="30" x14ac:dyDescent="0.2">
      <c r="A151" s="357" t="s">
        <v>346</v>
      </c>
      <c r="B151" s="339" t="s">
        <v>347</v>
      </c>
      <c r="C151" s="339" t="s">
        <v>85</v>
      </c>
      <c r="D151" s="358" t="s">
        <v>348</v>
      </c>
      <c r="E151" s="364">
        <v>0</v>
      </c>
      <c r="F151" s="364">
        <v>0</v>
      </c>
      <c r="G151" s="338">
        <v>0</v>
      </c>
      <c r="H151" s="338">
        <v>0</v>
      </c>
      <c r="I151" s="338">
        <v>0</v>
      </c>
      <c r="J151" s="341">
        <f>J152</f>
        <v>-224000</v>
      </c>
      <c r="K151" s="341">
        <f t="shared" si="126"/>
        <v>-224000</v>
      </c>
      <c r="L151" s="341">
        <f t="shared" si="126"/>
        <v>0</v>
      </c>
      <c r="M151" s="341">
        <f t="shared" si="126"/>
        <v>0</v>
      </c>
      <c r="N151" s="341">
        <f t="shared" si="126"/>
        <v>0</v>
      </c>
      <c r="O151" s="341">
        <f t="shared" si="126"/>
        <v>-224000</v>
      </c>
      <c r="P151" s="341">
        <f t="shared" si="126"/>
        <v>-224000</v>
      </c>
    </row>
    <row r="152" spans="1:16" ht="45" x14ac:dyDescent="0.2">
      <c r="A152" s="357"/>
      <c r="B152" s="336"/>
      <c r="C152" s="336"/>
      <c r="D152" s="358" t="s">
        <v>298</v>
      </c>
      <c r="E152" s="364">
        <v>0</v>
      </c>
      <c r="F152" s="364">
        <v>0</v>
      </c>
      <c r="G152" s="338">
        <v>0</v>
      </c>
      <c r="H152" s="338">
        <v>0</v>
      </c>
      <c r="I152" s="338">
        <v>0</v>
      </c>
      <c r="J152" s="341">
        <f>K152</f>
        <v>-224000</v>
      </c>
      <c r="K152" s="338">
        <v>-224000</v>
      </c>
      <c r="L152" s="338">
        <v>0</v>
      </c>
      <c r="M152" s="338">
        <v>0</v>
      </c>
      <c r="N152" s="338">
        <v>0</v>
      </c>
      <c r="O152" s="338">
        <v>-224000</v>
      </c>
      <c r="P152" s="364">
        <f>J152</f>
        <v>-224000</v>
      </c>
    </row>
    <row r="153" spans="1:16" ht="15.75" x14ac:dyDescent="0.2">
      <c r="A153" s="79" t="s">
        <v>342</v>
      </c>
      <c r="B153" s="84" t="s">
        <v>358</v>
      </c>
      <c r="C153" s="79"/>
      <c r="D153" s="80" t="s">
        <v>359</v>
      </c>
      <c r="E153" s="104">
        <f>E155</f>
        <v>195010</v>
      </c>
      <c r="F153" s="104">
        <f t="shared" ref="F153:P153" si="127">F155</f>
        <v>195010</v>
      </c>
      <c r="G153" s="104">
        <f t="shared" si="127"/>
        <v>0</v>
      </c>
      <c r="H153" s="104">
        <f t="shared" si="127"/>
        <v>195010</v>
      </c>
      <c r="I153" s="104">
        <f t="shared" si="127"/>
        <v>0</v>
      </c>
      <c r="J153" s="104">
        <f t="shared" si="127"/>
        <v>0</v>
      </c>
      <c r="K153" s="104">
        <f t="shared" si="127"/>
        <v>0</v>
      </c>
      <c r="L153" s="104">
        <f t="shared" si="127"/>
        <v>0</v>
      </c>
      <c r="M153" s="104">
        <f t="shared" si="127"/>
        <v>0</v>
      </c>
      <c r="N153" s="104">
        <f t="shared" si="127"/>
        <v>0</v>
      </c>
      <c r="O153" s="104">
        <f t="shared" si="127"/>
        <v>0</v>
      </c>
      <c r="P153" s="104">
        <f t="shared" si="127"/>
        <v>195010</v>
      </c>
    </row>
    <row r="154" spans="1:16" ht="15.75" x14ac:dyDescent="0.2">
      <c r="A154" s="79" t="s">
        <v>344</v>
      </c>
      <c r="B154" s="84" t="s">
        <v>358</v>
      </c>
      <c r="C154" s="79"/>
      <c r="D154" s="82" t="s">
        <v>359</v>
      </c>
      <c r="E154" s="104"/>
      <c r="F154" s="104"/>
      <c r="G154" s="104"/>
      <c r="H154" s="104"/>
      <c r="I154" s="104"/>
      <c r="J154" s="104"/>
      <c r="K154" s="104"/>
      <c r="L154" s="104">
        <f t="shared" ref="L154:L156" si="128">J154-O154</f>
        <v>0</v>
      </c>
      <c r="M154" s="104"/>
      <c r="N154" s="104"/>
      <c r="O154" s="104"/>
      <c r="P154" s="104"/>
    </row>
    <row r="155" spans="1:16" ht="15" x14ac:dyDescent="0.2">
      <c r="A155" s="84" t="s">
        <v>360</v>
      </c>
      <c r="B155" s="84" t="s">
        <v>361</v>
      </c>
      <c r="C155" s="84"/>
      <c r="D155" s="103" t="s">
        <v>362</v>
      </c>
      <c r="E155" s="86">
        <v>195010</v>
      </c>
      <c r="F155" s="86">
        <f t="shared" ref="F155:F156" si="129">E155-I155</f>
        <v>195010</v>
      </c>
      <c r="G155" s="86">
        <v>0</v>
      </c>
      <c r="H155" s="86">
        <v>195010</v>
      </c>
      <c r="I155" s="86">
        <v>0</v>
      </c>
      <c r="J155" s="86">
        <v>0</v>
      </c>
      <c r="K155" s="86">
        <v>0</v>
      </c>
      <c r="L155" s="86">
        <f t="shared" si="128"/>
        <v>0</v>
      </c>
      <c r="M155" s="86">
        <v>0</v>
      </c>
      <c r="N155" s="86">
        <v>0</v>
      </c>
      <c r="O155" s="86">
        <v>0</v>
      </c>
      <c r="P155" s="86">
        <f t="shared" ref="P155:P156" si="130">E155+J155</f>
        <v>195010</v>
      </c>
    </row>
    <row r="156" spans="1:16" ht="15" x14ac:dyDescent="0.2">
      <c r="A156" s="93" t="s">
        <v>363</v>
      </c>
      <c r="B156" s="93" t="s">
        <v>364</v>
      </c>
      <c r="C156" s="93" t="s">
        <v>365</v>
      </c>
      <c r="D156" s="386" t="s">
        <v>366</v>
      </c>
      <c r="E156" s="90">
        <v>195010</v>
      </c>
      <c r="F156" s="90">
        <f t="shared" si="129"/>
        <v>195010</v>
      </c>
      <c r="G156" s="90">
        <v>0</v>
      </c>
      <c r="H156" s="90">
        <v>195010</v>
      </c>
      <c r="I156" s="90">
        <v>0</v>
      </c>
      <c r="J156" s="90">
        <v>0</v>
      </c>
      <c r="K156" s="90">
        <v>0</v>
      </c>
      <c r="L156" s="90">
        <f t="shared" si="128"/>
        <v>0</v>
      </c>
      <c r="M156" s="90">
        <v>0</v>
      </c>
      <c r="N156" s="90">
        <v>0</v>
      </c>
      <c r="O156" s="90">
        <v>0</v>
      </c>
      <c r="P156" s="90">
        <f t="shared" si="130"/>
        <v>195010</v>
      </c>
    </row>
    <row r="157" spans="1:16" ht="15.75" x14ac:dyDescent="0.2">
      <c r="A157" s="79" t="s">
        <v>80</v>
      </c>
      <c r="B157" s="79"/>
      <c r="C157" s="79"/>
      <c r="D157" s="80" t="s">
        <v>81</v>
      </c>
      <c r="E157" s="81">
        <f>E159</f>
        <v>0</v>
      </c>
      <c r="F157" s="81">
        <f t="shared" ref="F157:O157" si="131">F159</f>
        <v>0</v>
      </c>
      <c r="G157" s="81">
        <f t="shared" si="131"/>
        <v>0</v>
      </c>
      <c r="H157" s="81">
        <f t="shared" si="131"/>
        <v>0</v>
      </c>
      <c r="I157" s="81">
        <f t="shared" si="131"/>
        <v>0</v>
      </c>
      <c r="J157" s="81">
        <f>J159</f>
        <v>-180000</v>
      </c>
      <c r="K157" s="81">
        <f t="shared" si="131"/>
        <v>-180000</v>
      </c>
      <c r="L157" s="81">
        <f t="shared" si="131"/>
        <v>0</v>
      </c>
      <c r="M157" s="81">
        <f t="shared" si="131"/>
        <v>0</v>
      </c>
      <c r="N157" s="81">
        <f t="shared" si="131"/>
        <v>0</v>
      </c>
      <c r="O157" s="81">
        <f t="shared" si="131"/>
        <v>-180000</v>
      </c>
      <c r="P157" s="81">
        <f t="shared" ref="P157" si="132">E157+J157</f>
        <v>-180000</v>
      </c>
    </row>
    <row r="158" spans="1:16" ht="15.75" x14ac:dyDescent="0.2">
      <c r="A158" s="79" t="s">
        <v>82</v>
      </c>
      <c r="B158" s="79"/>
      <c r="C158" s="79"/>
      <c r="D158" s="82" t="s">
        <v>81</v>
      </c>
      <c r="E158" s="83"/>
      <c r="F158" s="83"/>
      <c r="G158" s="83"/>
      <c r="H158" s="83"/>
      <c r="I158" s="83"/>
      <c r="J158" s="83"/>
      <c r="K158" s="83"/>
      <c r="L158" s="83"/>
      <c r="M158" s="83"/>
      <c r="N158" s="83"/>
      <c r="O158" s="83"/>
      <c r="P158" s="83"/>
    </row>
    <row r="159" spans="1:16" ht="15" x14ac:dyDescent="0.2">
      <c r="A159" s="84" t="s">
        <v>83</v>
      </c>
      <c r="B159" s="84" t="s">
        <v>84</v>
      </c>
      <c r="C159" s="84" t="s">
        <v>85</v>
      </c>
      <c r="D159" s="103" t="s">
        <v>86</v>
      </c>
      <c r="E159" s="86">
        <f>E160</f>
        <v>0</v>
      </c>
      <c r="F159" s="86">
        <f t="shared" ref="F159:P159" si="133">F160</f>
        <v>0</v>
      </c>
      <c r="G159" s="86">
        <f t="shared" si="133"/>
        <v>0</v>
      </c>
      <c r="H159" s="86">
        <f t="shared" si="133"/>
        <v>0</v>
      </c>
      <c r="I159" s="86">
        <f t="shared" si="133"/>
        <v>0</v>
      </c>
      <c r="J159" s="86">
        <f t="shared" si="133"/>
        <v>-180000</v>
      </c>
      <c r="K159" s="86">
        <f t="shared" si="133"/>
        <v>-180000</v>
      </c>
      <c r="L159" s="86">
        <f t="shared" si="133"/>
        <v>0</v>
      </c>
      <c r="M159" s="86">
        <f t="shared" si="133"/>
        <v>0</v>
      </c>
      <c r="N159" s="86">
        <f t="shared" si="133"/>
        <v>0</v>
      </c>
      <c r="O159" s="86">
        <f t="shared" si="133"/>
        <v>-180000</v>
      </c>
      <c r="P159" s="86">
        <f t="shared" si="133"/>
        <v>-180000</v>
      </c>
    </row>
    <row r="160" spans="1:16" ht="45" x14ac:dyDescent="0.2">
      <c r="A160" s="93"/>
      <c r="B160" s="93"/>
      <c r="C160" s="93"/>
      <c r="D160" s="94" t="s">
        <v>87</v>
      </c>
      <c r="E160" s="90"/>
      <c r="F160" s="90"/>
      <c r="G160" s="90"/>
      <c r="H160" s="90"/>
      <c r="I160" s="90"/>
      <c r="J160" s="90">
        <f>K160</f>
        <v>-180000</v>
      </c>
      <c r="K160" s="90">
        <v>-180000</v>
      </c>
      <c r="L160" s="90"/>
      <c r="M160" s="90"/>
      <c r="N160" s="90"/>
      <c r="O160" s="90">
        <v>-180000</v>
      </c>
      <c r="P160" s="90">
        <f>J160+E160</f>
        <v>-180000</v>
      </c>
    </row>
    <row r="161" spans="1:27" ht="15.75" x14ac:dyDescent="0.2">
      <c r="A161" s="79" t="s">
        <v>88</v>
      </c>
      <c r="B161" s="79"/>
      <c r="C161" s="79"/>
      <c r="D161" s="80" t="s">
        <v>89</v>
      </c>
      <c r="E161" s="81">
        <f>E163</f>
        <v>180000</v>
      </c>
      <c r="F161" s="81">
        <f t="shared" ref="F161:O161" si="134">F163</f>
        <v>180000</v>
      </c>
      <c r="G161" s="81">
        <f t="shared" si="134"/>
        <v>0</v>
      </c>
      <c r="H161" s="81">
        <f t="shared" si="134"/>
        <v>0</v>
      </c>
      <c r="I161" s="81">
        <f t="shared" si="134"/>
        <v>0</v>
      </c>
      <c r="J161" s="81">
        <f t="shared" si="134"/>
        <v>0</v>
      </c>
      <c r="K161" s="81">
        <f t="shared" si="134"/>
        <v>0</v>
      </c>
      <c r="L161" s="81">
        <f t="shared" si="134"/>
        <v>0</v>
      </c>
      <c r="M161" s="81">
        <f t="shared" si="134"/>
        <v>0</v>
      </c>
      <c r="N161" s="81">
        <f t="shared" si="134"/>
        <v>0</v>
      </c>
      <c r="O161" s="81">
        <f t="shared" si="134"/>
        <v>0</v>
      </c>
      <c r="P161" s="104">
        <f t="shared" ref="P161:P163" si="135">J161+E161</f>
        <v>180000</v>
      </c>
    </row>
    <row r="162" spans="1:27" ht="15.75" x14ac:dyDescent="0.2">
      <c r="A162" s="79" t="s">
        <v>90</v>
      </c>
      <c r="B162" s="79"/>
      <c r="C162" s="79"/>
      <c r="D162" s="82" t="s">
        <v>89</v>
      </c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6"/>
    </row>
    <row r="163" spans="1:27" ht="15" x14ac:dyDescent="0.2">
      <c r="A163" s="84" t="s">
        <v>91</v>
      </c>
      <c r="B163" s="84" t="s">
        <v>92</v>
      </c>
      <c r="C163" s="84" t="s">
        <v>93</v>
      </c>
      <c r="D163" s="85" t="s">
        <v>94</v>
      </c>
      <c r="E163" s="86">
        <f>F163</f>
        <v>180000</v>
      </c>
      <c r="F163" s="86">
        <v>180000</v>
      </c>
      <c r="G163" s="86">
        <v>0</v>
      </c>
      <c r="H163" s="86">
        <v>0</v>
      </c>
      <c r="I163" s="86">
        <v>0</v>
      </c>
      <c r="J163" s="86">
        <v>0</v>
      </c>
      <c r="K163" s="86">
        <v>0</v>
      </c>
      <c r="L163" s="86">
        <v>0</v>
      </c>
      <c r="M163" s="86">
        <v>0</v>
      </c>
      <c r="N163" s="86">
        <v>0</v>
      </c>
      <c r="O163" s="86">
        <v>0</v>
      </c>
      <c r="P163" s="86">
        <f t="shared" si="135"/>
        <v>180000</v>
      </c>
    </row>
    <row r="164" spans="1:27" ht="15.75" x14ac:dyDescent="0.2">
      <c r="A164" s="79" t="s">
        <v>308</v>
      </c>
      <c r="B164" s="79"/>
      <c r="C164" s="79"/>
      <c r="D164" s="80" t="s">
        <v>309</v>
      </c>
      <c r="E164" s="104">
        <f>E166</f>
        <v>1380600</v>
      </c>
      <c r="F164" s="104">
        <f t="shared" ref="F164:P164" si="136">F166</f>
        <v>1380600</v>
      </c>
      <c r="G164" s="104">
        <f t="shared" si="136"/>
        <v>1131600</v>
      </c>
      <c r="H164" s="104">
        <f t="shared" si="136"/>
        <v>0</v>
      </c>
      <c r="I164" s="104">
        <f t="shared" si="136"/>
        <v>0</v>
      </c>
      <c r="J164" s="104">
        <f t="shared" si="136"/>
        <v>0</v>
      </c>
      <c r="K164" s="104">
        <f t="shared" si="136"/>
        <v>0</v>
      </c>
      <c r="L164" s="104">
        <f t="shared" si="136"/>
        <v>0</v>
      </c>
      <c r="M164" s="104">
        <f t="shared" si="136"/>
        <v>0</v>
      </c>
      <c r="N164" s="104">
        <f t="shared" si="136"/>
        <v>0</v>
      </c>
      <c r="O164" s="104">
        <f t="shared" si="136"/>
        <v>0</v>
      </c>
      <c r="P164" s="104">
        <f t="shared" si="136"/>
        <v>1380600</v>
      </c>
    </row>
    <row r="165" spans="1:27" ht="15.75" x14ac:dyDescent="0.2">
      <c r="A165" s="79" t="s">
        <v>310</v>
      </c>
      <c r="B165" s="79"/>
      <c r="C165" s="79"/>
      <c r="D165" s="82" t="s">
        <v>309</v>
      </c>
      <c r="E165" s="90"/>
      <c r="F165" s="90"/>
      <c r="G165" s="90"/>
      <c r="H165" s="90"/>
      <c r="I165" s="90"/>
      <c r="J165" s="90"/>
      <c r="K165" s="90"/>
      <c r="L165" s="90"/>
      <c r="M165" s="90"/>
      <c r="N165" s="90"/>
      <c r="O165" s="90"/>
      <c r="P165" s="90"/>
    </row>
    <row r="166" spans="1:27" ht="15" x14ac:dyDescent="0.2">
      <c r="A166" s="84" t="s">
        <v>311</v>
      </c>
      <c r="B166" s="84" t="s">
        <v>195</v>
      </c>
      <c r="C166" s="84" t="s">
        <v>196</v>
      </c>
      <c r="D166" s="85" t="s">
        <v>312</v>
      </c>
      <c r="E166" s="86">
        <v>1380600</v>
      </c>
      <c r="F166" s="86">
        <f>E166-I166</f>
        <v>1380600</v>
      </c>
      <c r="G166" s="86">
        <v>1131600</v>
      </c>
      <c r="H166" s="86">
        <v>0</v>
      </c>
      <c r="I166" s="86">
        <v>0</v>
      </c>
      <c r="J166" s="86">
        <v>0</v>
      </c>
      <c r="K166" s="86">
        <v>0</v>
      </c>
      <c r="L166" s="86">
        <v>0</v>
      </c>
      <c r="M166" s="86">
        <v>0</v>
      </c>
      <c r="N166" s="86">
        <v>0</v>
      </c>
      <c r="O166" s="86">
        <v>0</v>
      </c>
      <c r="P166" s="86">
        <f>E166+J166</f>
        <v>1380600</v>
      </c>
    </row>
    <row r="167" spans="1:27" ht="15.75" x14ac:dyDescent="0.2">
      <c r="A167" s="79" t="s">
        <v>313</v>
      </c>
      <c r="B167" s="79"/>
      <c r="C167" s="79"/>
      <c r="D167" s="80" t="s">
        <v>314</v>
      </c>
      <c r="E167" s="104">
        <f>E169</f>
        <v>163500</v>
      </c>
      <c r="F167" s="104">
        <f t="shared" ref="F167:P167" si="137">F169</f>
        <v>163500</v>
      </c>
      <c r="G167" s="104">
        <f t="shared" si="137"/>
        <v>0</v>
      </c>
      <c r="H167" s="104">
        <f t="shared" si="137"/>
        <v>0</v>
      </c>
      <c r="I167" s="104">
        <f t="shared" si="137"/>
        <v>0</v>
      </c>
      <c r="J167" s="104">
        <f t="shared" si="137"/>
        <v>0</v>
      </c>
      <c r="K167" s="104">
        <f t="shared" si="137"/>
        <v>0</v>
      </c>
      <c r="L167" s="104">
        <f t="shared" si="137"/>
        <v>0</v>
      </c>
      <c r="M167" s="104">
        <f t="shared" si="137"/>
        <v>0</v>
      </c>
      <c r="N167" s="104">
        <f t="shared" si="137"/>
        <v>0</v>
      </c>
      <c r="O167" s="104">
        <f t="shared" si="137"/>
        <v>0</v>
      </c>
      <c r="P167" s="104">
        <f t="shared" si="137"/>
        <v>163500</v>
      </c>
    </row>
    <row r="168" spans="1:27" ht="15.75" x14ac:dyDescent="0.2">
      <c r="A168" s="79" t="s">
        <v>315</v>
      </c>
      <c r="B168" s="79"/>
      <c r="C168" s="79"/>
      <c r="D168" s="82" t="s">
        <v>314</v>
      </c>
      <c r="E168" s="90"/>
      <c r="F168" s="89"/>
      <c r="G168" s="90"/>
      <c r="H168" s="90"/>
      <c r="I168" s="90"/>
      <c r="J168" s="90"/>
      <c r="K168" s="90"/>
      <c r="L168" s="90"/>
      <c r="M168" s="90"/>
      <c r="N168" s="90"/>
      <c r="O168" s="90"/>
      <c r="P168" s="90"/>
    </row>
    <row r="169" spans="1:27" ht="15" x14ac:dyDescent="0.2">
      <c r="A169" s="84" t="s">
        <v>316</v>
      </c>
      <c r="B169" s="84" t="s">
        <v>317</v>
      </c>
      <c r="C169" s="84" t="s">
        <v>318</v>
      </c>
      <c r="D169" s="85" t="s">
        <v>319</v>
      </c>
      <c r="E169" s="86">
        <f>E170</f>
        <v>163500</v>
      </c>
      <c r="F169" s="86">
        <f t="shared" ref="F169:P169" si="138">F170</f>
        <v>163500</v>
      </c>
      <c r="G169" s="86">
        <f t="shared" si="138"/>
        <v>0</v>
      </c>
      <c r="H169" s="86">
        <f t="shared" si="138"/>
        <v>0</v>
      </c>
      <c r="I169" s="86">
        <f t="shared" si="138"/>
        <v>0</v>
      </c>
      <c r="J169" s="86">
        <f t="shared" si="138"/>
        <v>0</v>
      </c>
      <c r="K169" s="86">
        <f t="shared" si="138"/>
        <v>0</v>
      </c>
      <c r="L169" s="86">
        <f t="shared" si="138"/>
        <v>0</v>
      </c>
      <c r="M169" s="86">
        <f t="shared" si="138"/>
        <v>0</v>
      </c>
      <c r="N169" s="86">
        <f t="shared" si="138"/>
        <v>0</v>
      </c>
      <c r="O169" s="86">
        <f t="shared" si="138"/>
        <v>0</v>
      </c>
      <c r="P169" s="86">
        <f t="shared" si="138"/>
        <v>163500</v>
      </c>
    </row>
    <row r="170" spans="1:27" ht="15" x14ac:dyDescent="0.2">
      <c r="A170" s="93"/>
      <c r="B170" s="93"/>
      <c r="C170" s="93"/>
      <c r="D170" s="94" t="s">
        <v>320</v>
      </c>
      <c r="E170" s="90">
        <f>F170</f>
        <v>163500</v>
      </c>
      <c r="F170" s="90">
        <v>163500</v>
      </c>
      <c r="G170" s="90">
        <v>0</v>
      </c>
      <c r="H170" s="90">
        <v>0</v>
      </c>
      <c r="I170" s="90">
        <v>0</v>
      </c>
      <c r="J170" s="90">
        <v>0</v>
      </c>
      <c r="K170" s="90">
        <v>0</v>
      </c>
      <c r="L170" s="90">
        <v>0</v>
      </c>
      <c r="M170" s="90">
        <v>0</v>
      </c>
      <c r="N170" s="90">
        <v>0</v>
      </c>
      <c r="O170" s="90">
        <v>0</v>
      </c>
      <c r="P170" s="90">
        <f t="shared" ref="P170" si="139">E170+J170</f>
        <v>163500</v>
      </c>
    </row>
    <row r="171" spans="1:27" s="4" customFormat="1" ht="21" customHeight="1" x14ac:dyDescent="0.25">
      <c r="A171" s="105"/>
      <c r="B171" s="105"/>
      <c r="C171" s="105"/>
      <c r="D171" s="106" t="s">
        <v>1</v>
      </c>
      <c r="E171" s="387">
        <f>E15+E19+E25+E31+E36+E42+E49+E59+E62+E65+E71+E75+E100+E118+E132+E137+E146+E157+E161+E164+E167+E153</f>
        <v>6978844</v>
      </c>
      <c r="F171" s="387">
        <f t="shared" ref="F171:P171" si="140">F15+F19+F25+F31+F36+F42+F49+F59+F62+F65+F71+F75+F100+F118+F132+F137+F146+F157+F161+F164+F167+F153</f>
        <v>9236944</v>
      </c>
      <c r="G171" s="387">
        <f t="shared" si="140"/>
        <v>0</v>
      </c>
      <c r="H171" s="387">
        <f t="shared" si="140"/>
        <v>51128110</v>
      </c>
      <c r="I171" s="387">
        <f t="shared" si="140"/>
        <v>0</v>
      </c>
      <c r="J171" s="388">
        <f t="shared" si="140"/>
        <v>-5863044.0800000001</v>
      </c>
      <c r="K171" s="388">
        <f t="shared" si="140"/>
        <v>-5863044.0800000001</v>
      </c>
      <c r="L171" s="387">
        <f t="shared" si="140"/>
        <v>0</v>
      </c>
      <c r="M171" s="387">
        <f t="shared" si="140"/>
        <v>0</v>
      </c>
      <c r="N171" s="387">
        <f t="shared" si="140"/>
        <v>0</v>
      </c>
      <c r="O171" s="388">
        <f t="shared" si="140"/>
        <v>-5863044.0800000001</v>
      </c>
      <c r="P171" s="388">
        <f t="shared" si="140"/>
        <v>1115799.92</v>
      </c>
      <c r="Q171" s="67"/>
      <c r="R171" s="92"/>
      <c r="S171" s="92"/>
      <c r="T171" s="92"/>
      <c r="U171" s="92"/>
    </row>
    <row r="172" spans="1:27" s="114" customFormat="1" ht="28.5" customHeight="1" x14ac:dyDescent="0.25">
      <c r="A172" s="107"/>
      <c r="B172" s="107"/>
      <c r="C172" s="107"/>
      <c r="D172" s="108"/>
      <c r="E172" s="109"/>
      <c r="F172" s="109"/>
      <c r="G172" s="109"/>
      <c r="H172" s="109"/>
      <c r="I172" s="109"/>
      <c r="J172" s="109"/>
      <c r="K172" s="109"/>
      <c r="L172" s="109"/>
      <c r="M172" s="110"/>
      <c r="N172" s="109"/>
      <c r="O172" s="109"/>
      <c r="P172" s="109"/>
      <c r="Q172" s="111"/>
      <c r="R172" s="112"/>
      <c r="S172" s="112"/>
      <c r="T172" s="112"/>
      <c r="U172" s="113"/>
    </row>
    <row r="173" spans="1:27" s="114" customFormat="1" ht="9" customHeight="1" x14ac:dyDescent="0.25">
      <c r="A173" s="107"/>
      <c r="B173" s="107"/>
      <c r="C173" s="107"/>
      <c r="D173" s="108"/>
      <c r="E173" s="109"/>
      <c r="F173" s="109"/>
      <c r="G173" s="109"/>
      <c r="H173" s="109"/>
      <c r="I173" s="109"/>
      <c r="J173" s="109"/>
      <c r="K173" s="109"/>
      <c r="L173" s="109"/>
      <c r="M173" s="110"/>
      <c r="N173" s="109"/>
      <c r="O173" s="109"/>
      <c r="P173" s="109"/>
      <c r="Q173" s="111"/>
      <c r="R173" s="112"/>
      <c r="S173" s="112"/>
      <c r="T173" s="112"/>
      <c r="U173" s="113"/>
    </row>
    <row r="174" spans="1:27" s="120" customFormat="1" ht="20.25" x14ac:dyDescent="0.3">
      <c r="A174" s="115" t="s">
        <v>26</v>
      </c>
      <c r="B174" s="115"/>
      <c r="C174" s="115"/>
      <c r="D174" s="116"/>
      <c r="E174" s="117"/>
      <c r="F174" s="117"/>
      <c r="G174" s="118"/>
      <c r="H174" s="119"/>
      <c r="J174" s="121"/>
      <c r="K174" s="121"/>
      <c r="L174" s="122"/>
      <c r="M174" s="223" t="s">
        <v>415</v>
      </c>
      <c r="N174" s="123"/>
      <c r="P174" s="124"/>
      <c r="Q174" s="125"/>
      <c r="R174" s="126"/>
      <c r="S174" s="126"/>
      <c r="T174" s="126"/>
      <c r="U174" s="126"/>
      <c r="V174" s="127"/>
      <c r="W174" s="128"/>
      <c r="X174" s="128"/>
      <c r="Y174" s="128"/>
      <c r="Z174" s="128"/>
      <c r="AA174" s="128"/>
    </row>
    <row r="175" spans="1:27" s="120" customFormat="1" ht="38.25" customHeight="1" x14ac:dyDescent="0.3">
      <c r="A175" s="115"/>
      <c r="B175" s="115"/>
      <c r="C175" s="115"/>
      <c r="D175" s="116"/>
      <c r="E175" s="117"/>
      <c r="F175" s="117"/>
      <c r="G175" s="119"/>
      <c r="H175" s="119"/>
      <c r="I175" s="129"/>
      <c r="J175" s="121"/>
      <c r="K175" s="121"/>
      <c r="L175" s="122"/>
      <c r="M175" s="59"/>
      <c r="N175" s="123"/>
      <c r="P175" s="124"/>
      <c r="Q175" s="125"/>
      <c r="R175" s="126"/>
      <c r="S175" s="126"/>
      <c r="T175" s="126"/>
      <c r="U175" s="126"/>
      <c r="V175" s="127"/>
      <c r="W175" s="128"/>
      <c r="X175" s="128"/>
      <c r="Y175" s="128"/>
      <c r="Z175" s="128"/>
      <c r="AA175" s="128"/>
    </row>
    <row r="176" spans="1:27" s="120" customFormat="1" ht="20.25" x14ac:dyDescent="0.3">
      <c r="A176" s="123" t="s">
        <v>27</v>
      </c>
      <c r="B176" s="123"/>
      <c r="C176" s="123"/>
      <c r="E176" s="122"/>
      <c r="F176" s="122"/>
      <c r="G176" s="130"/>
      <c r="H176" s="130"/>
      <c r="I176" s="122"/>
      <c r="J176" s="122"/>
      <c r="K176" s="122"/>
      <c r="L176" s="122"/>
      <c r="M176" s="62"/>
      <c r="N176" s="123"/>
      <c r="P176" s="131"/>
      <c r="Q176" s="125"/>
      <c r="R176" s="132"/>
      <c r="S176" s="132"/>
      <c r="T176" s="132"/>
      <c r="U176" s="132"/>
      <c r="V176" s="133"/>
    </row>
    <row r="177" spans="1:22" s="120" customFormat="1" ht="27" customHeight="1" x14ac:dyDescent="0.3">
      <c r="A177" s="123" t="s">
        <v>95</v>
      </c>
      <c r="B177" s="123"/>
      <c r="C177" s="123"/>
      <c r="E177" s="122"/>
      <c r="F177" s="122"/>
      <c r="G177" s="130"/>
      <c r="H177" s="130"/>
      <c r="I177" s="122"/>
      <c r="J177" s="122"/>
      <c r="K177" s="122"/>
      <c r="L177" s="122"/>
      <c r="M177" s="223" t="s">
        <v>416</v>
      </c>
      <c r="N177" s="123"/>
      <c r="O177" s="131"/>
      <c r="P177" s="131"/>
      <c r="Q177" s="125"/>
      <c r="R177" s="132"/>
      <c r="S177" s="132"/>
      <c r="T177" s="132"/>
      <c r="U177" s="132"/>
      <c r="V177" s="133"/>
    </row>
    <row r="178" spans="1:22" s="120" customFormat="1" ht="21.75" customHeight="1" x14ac:dyDescent="0.3">
      <c r="A178" s="123"/>
      <c r="B178" s="123"/>
      <c r="C178" s="123"/>
      <c r="E178" s="122"/>
      <c r="F178" s="122"/>
      <c r="G178" s="130"/>
      <c r="H178" s="130"/>
      <c r="I178" s="122"/>
      <c r="J178" s="122"/>
      <c r="K178" s="122"/>
      <c r="L178" s="122"/>
      <c r="N178" s="123"/>
      <c r="P178" s="131"/>
      <c r="Q178" s="134"/>
      <c r="R178" s="132"/>
      <c r="S178" s="132"/>
      <c r="T178" s="132"/>
      <c r="U178" s="132"/>
      <c r="V178" s="133"/>
    </row>
    <row r="179" spans="1:22" s="120" customFormat="1" ht="20.25" x14ac:dyDescent="0.3">
      <c r="A179" s="135" t="s">
        <v>5</v>
      </c>
      <c r="B179" s="135"/>
      <c r="C179" s="135"/>
      <c r="D179" s="135"/>
      <c r="E179" s="122"/>
      <c r="F179" s="122"/>
      <c r="G179" s="130"/>
      <c r="H179" s="130"/>
      <c r="I179" s="122"/>
      <c r="J179" s="122"/>
      <c r="K179" s="123"/>
      <c r="L179" s="122"/>
      <c r="M179" s="223"/>
      <c r="N179" s="123"/>
      <c r="P179" s="131"/>
      <c r="Q179" s="134"/>
      <c r="R179" s="132"/>
      <c r="S179" s="132"/>
      <c r="T179" s="132"/>
      <c r="U179" s="132"/>
      <c r="V179" s="133"/>
    </row>
    <row r="180" spans="1:22" s="120" customFormat="1" ht="20.25" x14ac:dyDescent="0.3">
      <c r="A180" s="129" t="s">
        <v>6</v>
      </c>
      <c r="B180" s="129"/>
      <c r="C180" s="129"/>
      <c r="D180" s="129"/>
      <c r="E180" s="122"/>
      <c r="F180" s="122"/>
      <c r="G180" s="130"/>
      <c r="H180" s="130"/>
      <c r="I180" s="122"/>
      <c r="J180" s="122"/>
      <c r="K180" s="123"/>
      <c r="M180" s="64" t="s">
        <v>417</v>
      </c>
      <c r="N180" s="123"/>
      <c r="P180" s="131"/>
      <c r="Q180" s="134"/>
      <c r="R180" s="136"/>
      <c r="S180" s="132"/>
      <c r="T180" s="132"/>
      <c r="U180" s="132"/>
      <c r="V180" s="133"/>
    </row>
    <row r="181" spans="1:22" s="120" customFormat="1" ht="14.25" customHeight="1" x14ac:dyDescent="0.3">
      <c r="A181" s="129"/>
      <c r="B181" s="129"/>
      <c r="C181" s="129"/>
      <c r="D181" s="129"/>
      <c r="E181" s="122"/>
      <c r="F181" s="122"/>
      <c r="G181" s="130"/>
      <c r="H181" s="130"/>
      <c r="I181" s="122"/>
      <c r="J181" s="122"/>
      <c r="K181" s="123"/>
      <c r="N181" s="123"/>
      <c r="P181" s="131"/>
      <c r="Q181" s="134"/>
      <c r="R181" s="136"/>
      <c r="S181" s="132"/>
      <c r="T181" s="132"/>
      <c r="U181" s="132"/>
      <c r="V181" s="133"/>
    </row>
    <row r="182" spans="1:22" ht="21.75" customHeight="1" x14ac:dyDescent="0.3">
      <c r="A182" s="42" t="s">
        <v>177</v>
      </c>
    </row>
  </sheetData>
  <mergeCells count="27">
    <mergeCell ref="J10:O10"/>
    <mergeCell ref="P10:P13"/>
    <mergeCell ref="E11:E13"/>
    <mergeCell ref="F11:F13"/>
    <mergeCell ref="G11:H11"/>
    <mergeCell ref="I11:I13"/>
    <mergeCell ref="J11:J13"/>
    <mergeCell ref="K11:K13"/>
    <mergeCell ref="L11:L13"/>
    <mergeCell ref="M11:N11"/>
    <mergeCell ref="E10:I10"/>
    <mergeCell ref="O11:O13"/>
    <mergeCell ref="G12:G13"/>
    <mergeCell ref="H12:H13"/>
    <mergeCell ref="M12:M13"/>
    <mergeCell ref="N12:N13"/>
    <mergeCell ref="A8:B8"/>
    <mergeCell ref="A10:A13"/>
    <mergeCell ref="B10:B13"/>
    <mergeCell ref="C10:C13"/>
    <mergeCell ref="D10:D13"/>
    <mergeCell ref="A7:B7"/>
    <mergeCell ref="M1:P1"/>
    <mergeCell ref="M2:P2"/>
    <mergeCell ref="M3:P3"/>
    <mergeCell ref="M4:P4"/>
    <mergeCell ref="A6:P6"/>
  </mergeCells>
  <printOptions horizontalCentered="1"/>
  <pageMargins left="0.39370078740157483" right="0.39370078740157483" top="1.1811023622047245" bottom="0.39370078740157483" header="0.51181102362204722" footer="0.31496062992125984"/>
  <pageSetup paperSize="9" scale="4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7"/>
  <sheetViews>
    <sheetView tabSelected="1" zoomScale="80" zoomScaleNormal="80" workbookViewId="0">
      <selection activeCell="I47" sqref="I47"/>
    </sheetView>
  </sheetViews>
  <sheetFormatPr defaultColWidth="18.5" defaultRowHeight="12.75" x14ac:dyDescent="0.2"/>
  <cols>
    <col min="1" max="1" width="15.83203125" style="220" customWidth="1"/>
    <col min="2" max="2" width="14.5" style="220" customWidth="1"/>
    <col min="3" max="3" width="14.6640625" style="220" customWidth="1"/>
    <col min="4" max="4" width="70.5" style="5" customWidth="1"/>
    <col min="5" max="5" width="13.5" style="5" customWidth="1"/>
    <col min="6" max="6" width="17.1640625" style="5" customWidth="1"/>
    <col min="7" max="7" width="18.5" style="5"/>
    <col min="8" max="8" width="17.83203125" style="5" customWidth="1"/>
    <col min="9" max="9" width="17.33203125" style="5" customWidth="1"/>
    <col min="10" max="10" width="17.5" style="5" customWidth="1"/>
    <col min="11" max="11" width="16.6640625" style="5" customWidth="1"/>
    <col min="12" max="12" width="17" style="5" customWidth="1"/>
    <col min="13" max="13" width="15.1640625" style="5" customWidth="1"/>
    <col min="14" max="14" width="17.6640625" style="5" customWidth="1"/>
    <col min="15" max="15" width="17" style="5" customWidth="1"/>
    <col min="16" max="16" width="19.6640625" style="5" customWidth="1"/>
    <col min="17" max="16384" width="18.5" style="5"/>
  </cols>
  <sheetData>
    <row r="1" spans="1:20" ht="20.25" x14ac:dyDescent="0.3">
      <c r="M1" s="234" t="s">
        <v>178</v>
      </c>
      <c r="N1" s="234"/>
      <c r="O1" s="234"/>
      <c r="P1" s="234"/>
    </row>
    <row r="2" spans="1:20" ht="20.25" x14ac:dyDescent="0.3">
      <c r="M2" s="257" t="s">
        <v>132</v>
      </c>
      <c r="N2" s="257"/>
      <c r="O2" s="257"/>
      <c r="P2" s="257"/>
    </row>
    <row r="3" spans="1:20" ht="20.25" x14ac:dyDescent="0.2">
      <c r="M3" s="238" t="s">
        <v>24</v>
      </c>
      <c r="N3" s="238"/>
      <c r="O3" s="238"/>
      <c r="P3" s="238"/>
    </row>
    <row r="4" spans="1:20" ht="20.25" x14ac:dyDescent="0.2">
      <c r="M4" s="240" t="s">
        <v>29</v>
      </c>
      <c r="N4" s="240"/>
      <c r="O4" s="240"/>
      <c r="P4" s="240"/>
    </row>
    <row r="5" spans="1:20" ht="5.25" customHeight="1" x14ac:dyDescent="0.2"/>
    <row r="6" spans="1:20" s="39" customFormat="1" ht="20.25" x14ac:dyDescent="0.3">
      <c r="A6" s="219"/>
      <c r="B6" s="219"/>
      <c r="C6" s="219"/>
      <c r="D6" s="258" t="s">
        <v>133</v>
      </c>
      <c r="E6" s="258"/>
      <c r="F6" s="258"/>
      <c r="G6" s="258"/>
      <c r="H6" s="258"/>
      <c r="I6" s="258"/>
      <c r="J6" s="258"/>
      <c r="K6" s="258"/>
      <c r="L6" s="258"/>
      <c r="M6" s="259"/>
      <c r="N6" s="259"/>
      <c r="O6" s="259"/>
      <c r="P6" s="259"/>
    </row>
    <row r="7" spans="1:20" s="39" customFormat="1" ht="20.25" x14ac:dyDescent="0.3">
      <c r="A7" s="9">
        <v>13563000000</v>
      </c>
      <c r="B7" s="219"/>
      <c r="C7" s="219"/>
      <c r="D7" s="260"/>
      <c r="E7" s="260"/>
      <c r="F7" s="260"/>
      <c r="G7" s="260"/>
      <c r="H7" s="260"/>
      <c r="I7" s="260"/>
      <c r="J7" s="260"/>
      <c r="K7" s="260"/>
      <c r="L7" s="260"/>
      <c r="M7" s="259"/>
      <c r="N7" s="259"/>
      <c r="O7" s="259"/>
      <c r="P7" s="259"/>
    </row>
    <row r="8" spans="1:20" s="39" customFormat="1" ht="20.25" x14ac:dyDescent="0.3">
      <c r="A8" s="6" t="s">
        <v>4</v>
      </c>
      <c r="B8" s="219"/>
      <c r="C8" s="219"/>
      <c r="D8" s="260"/>
      <c r="E8" s="260"/>
      <c r="F8" s="260"/>
      <c r="G8" s="260"/>
      <c r="H8" s="260"/>
      <c r="I8" s="260"/>
      <c r="J8" s="260"/>
      <c r="K8" s="260"/>
      <c r="L8" s="260"/>
      <c r="M8" s="259"/>
      <c r="N8" s="259"/>
      <c r="O8" s="259"/>
      <c r="P8" s="259"/>
    </row>
    <row r="9" spans="1:20" ht="18" x14ac:dyDescent="0.2">
      <c r="A9" s="261"/>
      <c r="B9" s="261"/>
      <c r="C9" s="262"/>
      <c r="D9" s="263"/>
      <c r="E9" s="263"/>
      <c r="F9" s="263"/>
      <c r="G9" s="263"/>
      <c r="H9" s="263"/>
      <c r="I9" s="263"/>
      <c r="J9" s="263"/>
      <c r="K9" s="263"/>
      <c r="L9" s="263"/>
      <c r="M9" s="1"/>
      <c r="N9" s="1"/>
      <c r="O9" s="1"/>
      <c r="P9" s="141" t="s">
        <v>134</v>
      </c>
      <c r="Q9" s="1"/>
      <c r="R9" s="1"/>
      <c r="S9" s="1"/>
      <c r="T9" s="1"/>
    </row>
    <row r="10" spans="1:20" s="267" customFormat="1" ht="18" customHeight="1" x14ac:dyDescent="0.2">
      <c r="A10" s="244" t="s">
        <v>135</v>
      </c>
      <c r="B10" s="244" t="s">
        <v>136</v>
      </c>
      <c r="C10" s="244" t="s">
        <v>137</v>
      </c>
      <c r="D10" s="247" t="s">
        <v>138</v>
      </c>
      <c r="E10" s="248" t="s">
        <v>139</v>
      </c>
      <c r="F10" s="264"/>
      <c r="G10" s="264"/>
      <c r="H10" s="265"/>
      <c r="I10" s="248" t="s">
        <v>140</v>
      </c>
      <c r="J10" s="264"/>
      <c r="K10" s="264"/>
      <c r="L10" s="265"/>
      <c r="M10" s="248" t="s">
        <v>141</v>
      </c>
      <c r="N10" s="264"/>
      <c r="O10" s="264"/>
      <c r="P10" s="265"/>
      <c r="Q10" s="266"/>
      <c r="R10" s="266"/>
      <c r="S10" s="266"/>
      <c r="T10" s="266"/>
    </row>
    <row r="11" spans="1:20" s="267" customFormat="1" ht="17.25" customHeight="1" x14ac:dyDescent="0.2">
      <c r="A11" s="268"/>
      <c r="B11" s="268"/>
      <c r="C11" s="268"/>
      <c r="D11" s="269"/>
      <c r="E11" s="247" t="s">
        <v>35</v>
      </c>
      <c r="F11" s="252" t="s">
        <v>0</v>
      </c>
      <c r="G11" s="270"/>
      <c r="H11" s="247" t="s">
        <v>36</v>
      </c>
      <c r="I11" s="247" t="s">
        <v>35</v>
      </c>
      <c r="J11" s="252" t="s">
        <v>0</v>
      </c>
      <c r="K11" s="270"/>
      <c r="L11" s="247" t="s">
        <v>36</v>
      </c>
      <c r="M11" s="247" t="s">
        <v>35</v>
      </c>
      <c r="N11" s="252" t="s">
        <v>0</v>
      </c>
      <c r="O11" s="270"/>
      <c r="P11" s="247" t="s">
        <v>36</v>
      </c>
      <c r="Q11" s="266"/>
      <c r="R11" s="266"/>
      <c r="S11" s="266"/>
      <c r="T11" s="266"/>
    </row>
    <row r="12" spans="1:20" s="267" customFormat="1" ht="38.25" x14ac:dyDescent="0.2">
      <c r="A12" s="271"/>
      <c r="B12" s="271"/>
      <c r="C12" s="271"/>
      <c r="D12" s="272"/>
      <c r="E12" s="272"/>
      <c r="F12" s="273" t="s">
        <v>142</v>
      </c>
      <c r="G12" s="274" t="s">
        <v>2</v>
      </c>
      <c r="H12" s="272"/>
      <c r="I12" s="272"/>
      <c r="J12" s="273" t="s">
        <v>142</v>
      </c>
      <c r="K12" s="274" t="s">
        <v>2</v>
      </c>
      <c r="L12" s="272"/>
      <c r="M12" s="272"/>
      <c r="N12" s="273" t="s">
        <v>142</v>
      </c>
      <c r="O12" s="274" t="s">
        <v>2</v>
      </c>
      <c r="P12" s="272"/>
      <c r="Q12" s="266"/>
      <c r="R12" s="266"/>
      <c r="S12" s="266"/>
      <c r="T12" s="266"/>
    </row>
    <row r="13" spans="1:20" s="277" customFormat="1" ht="21" customHeight="1" x14ac:dyDescent="0.25">
      <c r="A13" s="275">
        <v>1</v>
      </c>
      <c r="B13" s="275">
        <v>2</v>
      </c>
      <c r="C13" s="275">
        <v>3</v>
      </c>
      <c r="D13" s="275">
        <v>4</v>
      </c>
      <c r="E13" s="275">
        <v>5</v>
      </c>
      <c r="F13" s="275">
        <v>6</v>
      </c>
      <c r="G13" s="275">
        <v>7</v>
      </c>
      <c r="H13" s="275">
        <v>8</v>
      </c>
      <c r="I13" s="275">
        <v>9</v>
      </c>
      <c r="J13" s="275">
        <v>10</v>
      </c>
      <c r="K13" s="275">
        <v>11</v>
      </c>
      <c r="L13" s="275">
        <v>12</v>
      </c>
      <c r="M13" s="275">
        <v>13</v>
      </c>
      <c r="N13" s="275">
        <v>14</v>
      </c>
      <c r="O13" s="275">
        <v>15</v>
      </c>
      <c r="P13" s="275">
        <v>16</v>
      </c>
      <c r="Q13" s="276"/>
      <c r="R13" s="276"/>
      <c r="S13" s="276"/>
      <c r="T13" s="276"/>
    </row>
    <row r="14" spans="1:20" s="281" customFormat="1" ht="18" x14ac:dyDescent="0.2">
      <c r="A14" s="278" t="s">
        <v>42</v>
      </c>
      <c r="B14" s="278"/>
      <c r="C14" s="278"/>
      <c r="D14" s="279" t="s">
        <v>143</v>
      </c>
      <c r="E14" s="280">
        <f>E16+E26+E30+E34</f>
        <v>0</v>
      </c>
      <c r="F14" s="280">
        <f t="shared" ref="F14:P14" si="0">F16+F26+F30+F34</f>
        <v>0</v>
      </c>
      <c r="G14" s="280">
        <f t="shared" si="0"/>
        <v>0</v>
      </c>
      <c r="H14" s="280">
        <f t="shared" si="0"/>
        <v>0</v>
      </c>
      <c r="I14" s="280">
        <f t="shared" si="0"/>
        <v>0</v>
      </c>
      <c r="J14" s="280">
        <f t="shared" si="0"/>
        <v>0</v>
      </c>
      <c r="K14" s="280">
        <f t="shared" si="0"/>
        <v>0</v>
      </c>
      <c r="L14" s="280">
        <f t="shared" si="0"/>
        <v>0</v>
      </c>
      <c r="M14" s="280">
        <f t="shared" si="0"/>
        <v>0</v>
      </c>
      <c r="N14" s="280">
        <f t="shared" si="0"/>
        <v>0</v>
      </c>
      <c r="O14" s="280">
        <f t="shared" si="0"/>
        <v>0</v>
      </c>
      <c r="P14" s="280">
        <f t="shared" si="0"/>
        <v>0</v>
      </c>
    </row>
    <row r="15" spans="1:20" s="284" customFormat="1" ht="18" x14ac:dyDescent="0.2">
      <c r="A15" s="278" t="s">
        <v>44</v>
      </c>
      <c r="B15" s="278"/>
      <c r="C15" s="278"/>
      <c r="D15" s="282" t="s">
        <v>143</v>
      </c>
      <c r="E15" s="280"/>
      <c r="F15" s="280"/>
      <c r="G15" s="280"/>
      <c r="H15" s="280"/>
      <c r="I15" s="283"/>
      <c r="J15" s="283"/>
      <c r="K15" s="283"/>
      <c r="L15" s="283"/>
      <c r="M15" s="280"/>
      <c r="N15" s="280"/>
      <c r="O15" s="280"/>
      <c r="P15" s="280"/>
    </row>
    <row r="16" spans="1:20" s="284" customFormat="1" ht="56.25" x14ac:dyDescent="0.2">
      <c r="A16" s="285" t="s">
        <v>144</v>
      </c>
      <c r="B16" s="286" t="s">
        <v>145</v>
      </c>
      <c r="C16" s="285"/>
      <c r="D16" s="287" t="s">
        <v>146</v>
      </c>
      <c r="E16" s="288">
        <f>E17+E20</f>
        <v>0</v>
      </c>
      <c r="F16" s="288">
        <f>F17+F20+F23</f>
        <v>-2053681</v>
      </c>
      <c r="G16" s="288">
        <f t="shared" ref="G16:P16" si="1">G17+G20+G23</f>
        <v>-2053681</v>
      </c>
      <c r="H16" s="288">
        <f t="shared" si="1"/>
        <v>-2053681</v>
      </c>
      <c r="I16" s="288">
        <f t="shared" si="1"/>
        <v>0</v>
      </c>
      <c r="J16" s="288">
        <f t="shared" si="1"/>
        <v>0</v>
      </c>
      <c r="K16" s="288">
        <f t="shared" si="1"/>
        <v>0</v>
      </c>
      <c r="L16" s="288">
        <f t="shared" si="1"/>
        <v>0</v>
      </c>
      <c r="M16" s="288">
        <f t="shared" si="1"/>
        <v>0</v>
      </c>
      <c r="N16" s="288">
        <f t="shared" si="1"/>
        <v>-2053681</v>
      </c>
      <c r="O16" s="288">
        <f t="shared" si="1"/>
        <v>-2053681</v>
      </c>
      <c r="P16" s="288">
        <f t="shared" si="1"/>
        <v>-2053681</v>
      </c>
    </row>
    <row r="17" spans="1:16" s="294" customFormat="1" ht="38.25" customHeight="1" x14ac:dyDescent="0.2">
      <c r="A17" s="289">
        <v>3716012</v>
      </c>
      <c r="B17" s="290">
        <v>6012</v>
      </c>
      <c r="C17" s="291" t="s">
        <v>147</v>
      </c>
      <c r="D17" s="292" t="s">
        <v>148</v>
      </c>
      <c r="E17" s="293">
        <f>E18+E19</f>
        <v>0</v>
      </c>
      <c r="F17" s="293">
        <f>F18+F19</f>
        <v>-1148546</v>
      </c>
      <c r="G17" s="293">
        <f t="shared" ref="G17:P17" si="2">G18+G19</f>
        <v>-1148546</v>
      </c>
      <c r="H17" s="293">
        <f t="shared" si="2"/>
        <v>-1148546</v>
      </c>
      <c r="I17" s="293">
        <f t="shared" si="2"/>
        <v>0</v>
      </c>
      <c r="J17" s="293">
        <f t="shared" si="2"/>
        <v>0</v>
      </c>
      <c r="K17" s="293">
        <f t="shared" si="2"/>
        <v>0</v>
      </c>
      <c r="L17" s="293">
        <f t="shared" si="2"/>
        <v>0</v>
      </c>
      <c r="M17" s="293">
        <f t="shared" si="2"/>
        <v>0</v>
      </c>
      <c r="N17" s="293">
        <f t="shared" si="2"/>
        <v>-1148546</v>
      </c>
      <c r="O17" s="293">
        <f t="shared" si="2"/>
        <v>-1148546</v>
      </c>
      <c r="P17" s="293">
        <f t="shared" si="2"/>
        <v>-1148546</v>
      </c>
    </row>
    <row r="18" spans="1:16" s="281" customFormat="1" ht="36" x14ac:dyDescent="0.2">
      <c r="A18" s="295" t="s">
        <v>149</v>
      </c>
      <c r="B18" s="295"/>
      <c r="C18" s="296"/>
      <c r="D18" s="297" t="s">
        <v>150</v>
      </c>
      <c r="E18" s="298">
        <v>0</v>
      </c>
      <c r="F18" s="298">
        <f>G18</f>
        <v>-1148546</v>
      </c>
      <c r="G18" s="298">
        <v>-1148546</v>
      </c>
      <c r="H18" s="298">
        <f>F18</f>
        <v>-1148546</v>
      </c>
      <c r="I18" s="298">
        <v>0</v>
      </c>
      <c r="J18" s="298">
        <v>0</v>
      </c>
      <c r="K18" s="298">
        <v>0</v>
      </c>
      <c r="L18" s="298">
        <f>K18</f>
        <v>0</v>
      </c>
      <c r="M18" s="298">
        <v>0</v>
      </c>
      <c r="N18" s="298">
        <f>F18+K18</f>
        <v>-1148546</v>
      </c>
      <c r="O18" s="298">
        <f>G18+K18</f>
        <v>-1148546</v>
      </c>
      <c r="P18" s="298">
        <f>H18+M18</f>
        <v>-1148546</v>
      </c>
    </row>
    <row r="19" spans="1:16" s="281" customFormat="1" ht="36" x14ac:dyDescent="0.2">
      <c r="A19" s="299">
        <v>4122</v>
      </c>
      <c r="B19" s="299"/>
      <c r="C19" s="296"/>
      <c r="D19" s="297" t="s">
        <v>151</v>
      </c>
      <c r="E19" s="298">
        <v>0</v>
      </c>
      <c r="F19" s="298">
        <v>0</v>
      </c>
      <c r="G19" s="298">
        <v>0</v>
      </c>
      <c r="H19" s="298">
        <v>0</v>
      </c>
      <c r="I19" s="298">
        <v>0</v>
      </c>
      <c r="J19" s="298">
        <f>K19</f>
        <v>0</v>
      </c>
      <c r="K19" s="298"/>
      <c r="L19" s="298">
        <f>K19</f>
        <v>0</v>
      </c>
      <c r="M19" s="298">
        <f>E19+I19</f>
        <v>0</v>
      </c>
      <c r="N19" s="298">
        <f>F19+J19</f>
        <v>0</v>
      </c>
      <c r="O19" s="298">
        <f>G19+K19</f>
        <v>0</v>
      </c>
      <c r="P19" s="298">
        <f>H19+L19</f>
        <v>0</v>
      </c>
    </row>
    <row r="20" spans="1:16" s="281" customFormat="1" ht="38.25" customHeight="1" x14ac:dyDescent="0.2">
      <c r="A20" s="300" t="s">
        <v>152</v>
      </c>
      <c r="B20" s="300" t="s">
        <v>153</v>
      </c>
      <c r="C20" s="291" t="s">
        <v>147</v>
      </c>
      <c r="D20" s="301" t="s">
        <v>154</v>
      </c>
      <c r="E20" s="302">
        <f>E21+E22</f>
        <v>0</v>
      </c>
      <c r="F20" s="302">
        <f t="shared" ref="F20:P20" si="3">F21+F22</f>
        <v>-539481</v>
      </c>
      <c r="G20" s="302">
        <f t="shared" si="3"/>
        <v>-539481</v>
      </c>
      <c r="H20" s="302">
        <f t="shared" si="3"/>
        <v>-539481</v>
      </c>
      <c r="I20" s="302">
        <f t="shared" si="3"/>
        <v>0</v>
      </c>
      <c r="J20" s="302">
        <f t="shared" si="3"/>
        <v>0</v>
      </c>
      <c r="K20" s="302">
        <f t="shared" si="3"/>
        <v>0</v>
      </c>
      <c r="L20" s="302">
        <f t="shared" si="3"/>
        <v>0</v>
      </c>
      <c r="M20" s="302">
        <f t="shared" si="3"/>
        <v>0</v>
      </c>
      <c r="N20" s="302">
        <f t="shared" si="3"/>
        <v>-539481</v>
      </c>
      <c r="O20" s="302">
        <f t="shared" si="3"/>
        <v>-539481</v>
      </c>
      <c r="P20" s="302">
        <f t="shared" si="3"/>
        <v>-539481</v>
      </c>
    </row>
    <row r="21" spans="1:16" s="281" customFormat="1" ht="36" x14ac:dyDescent="0.2">
      <c r="A21" s="295" t="s">
        <v>149</v>
      </c>
      <c r="B21" s="295"/>
      <c r="C21" s="296"/>
      <c r="D21" s="297" t="s">
        <v>150</v>
      </c>
      <c r="E21" s="303">
        <v>0</v>
      </c>
      <c r="F21" s="303">
        <f>G21</f>
        <v>-539481</v>
      </c>
      <c r="G21" s="303">
        <v>-539481</v>
      </c>
      <c r="H21" s="303">
        <f>F21</f>
        <v>-539481</v>
      </c>
      <c r="I21" s="304">
        <v>0</v>
      </c>
      <c r="J21" s="304">
        <v>0</v>
      </c>
      <c r="K21" s="304">
        <v>0</v>
      </c>
      <c r="L21" s="298">
        <v>0</v>
      </c>
      <c r="M21" s="298">
        <v>0</v>
      </c>
      <c r="N21" s="303">
        <f>F21</f>
        <v>-539481</v>
      </c>
      <c r="O21" s="303">
        <f>G21</f>
        <v>-539481</v>
      </c>
      <c r="P21" s="302">
        <f>H21</f>
        <v>-539481</v>
      </c>
    </row>
    <row r="22" spans="1:16" s="281" customFormat="1" ht="36" x14ac:dyDescent="0.2">
      <c r="A22" s="299">
        <v>4122</v>
      </c>
      <c r="B22" s="279"/>
      <c r="C22" s="305"/>
      <c r="D22" s="297" t="s">
        <v>151</v>
      </c>
      <c r="E22" s="303">
        <v>0</v>
      </c>
      <c r="F22" s="303">
        <v>0</v>
      </c>
      <c r="G22" s="303">
        <v>0</v>
      </c>
      <c r="H22" s="303">
        <v>0</v>
      </c>
      <c r="I22" s="304">
        <v>0</v>
      </c>
      <c r="J22" s="304">
        <f>K22</f>
        <v>0</v>
      </c>
      <c r="K22" s="304">
        <v>0</v>
      </c>
      <c r="L22" s="304">
        <f>K22</f>
        <v>0</v>
      </c>
      <c r="M22" s="298">
        <v>0</v>
      </c>
      <c r="N22" s="303">
        <f>J22</f>
        <v>0</v>
      </c>
      <c r="O22" s="303">
        <f>K22</f>
        <v>0</v>
      </c>
      <c r="P22" s="303">
        <f>L22</f>
        <v>0</v>
      </c>
    </row>
    <row r="23" spans="1:16" s="281" customFormat="1" ht="37.5" x14ac:dyDescent="0.2">
      <c r="A23" s="300" t="s">
        <v>155</v>
      </c>
      <c r="B23" s="300" t="s">
        <v>156</v>
      </c>
      <c r="C23" s="291" t="s">
        <v>147</v>
      </c>
      <c r="D23" s="301" t="s">
        <v>157</v>
      </c>
      <c r="E23" s="302">
        <f>E24+E25</f>
        <v>0</v>
      </c>
      <c r="F23" s="302">
        <f>F24</f>
        <v>-365654</v>
      </c>
      <c r="G23" s="302">
        <f>G24</f>
        <v>-365654</v>
      </c>
      <c r="H23" s="302">
        <f>H24</f>
        <v>-365654</v>
      </c>
      <c r="I23" s="302">
        <f t="shared" ref="I23:P23" si="4">I24+I25</f>
        <v>0</v>
      </c>
      <c r="J23" s="302">
        <f t="shared" si="4"/>
        <v>0</v>
      </c>
      <c r="K23" s="302">
        <f t="shared" si="4"/>
        <v>0</v>
      </c>
      <c r="L23" s="302">
        <f t="shared" si="4"/>
        <v>0</v>
      </c>
      <c r="M23" s="302">
        <f t="shared" si="4"/>
        <v>0</v>
      </c>
      <c r="N23" s="302">
        <f t="shared" si="4"/>
        <v>-365654</v>
      </c>
      <c r="O23" s="302">
        <f t="shared" si="4"/>
        <v>-365654</v>
      </c>
      <c r="P23" s="302">
        <f t="shared" si="4"/>
        <v>-365654</v>
      </c>
    </row>
    <row r="24" spans="1:16" s="281" customFormat="1" ht="36" x14ac:dyDescent="0.2">
      <c r="A24" s="295" t="s">
        <v>149</v>
      </c>
      <c r="B24" s="295"/>
      <c r="C24" s="296"/>
      <c r="D24" s="297" t="s">
        <v>150</v>
      </c>
      <c r="E24" s="303">
        <v>0</v>
      </c>
      <c r="F24" s="303">
        <f>G24</f>
        <v>-365654</v>
      </c>
      <c r="G24" s="303">
        <v>-365654</v>
      </c>
      <c r="H24" s="303">
        <f>F24</f>
        <v>-365654</v>
      </c>
      <c r="I24" s="304">
        <v>0</v>
      </c>
      <c r="J24" s="304">
        <v>0</v>
      </c>
      <c r="K24" s="304">
        <v>0</v>
      </c>
      <c r="L24" s="298">
        <v>0</v>
      </c>
      <c r="M24" s="298">
        <v>0</v>
      </c>
      <c r="N24" s="303">
        <f>F24</f>
        <v>-365654</v>
      </c>
      <c r="O24" s="303">
        <f>G24</f>
        <v>-365654</v>
      </c>
      <c r="P24" s="302">
        <f>H24</f>
        <v>-365654</v>
      </c>
    </row>
    <row r="25" spans="1:16" s="281" customFormat="1" ht="36" x14ac:dyDescent="0.2">
      <c r="A25" s="299">
        <v>4122</v>
      </c>
      <c r="B25" s="279"/>
      <c r="C25" s="305"/>
      <c r="D25" s="297" t="s">
        <v>151</v>
      </c>
      <c r="E25" s="303">
        <v>0</v>
      </c>
      <c r="F25" s="303">
        <v>0</v>
      </c>
      <c r="G25" s="303">
        <v>0</v>
      </c>
      <c r="H25" s="303">
        <v>0</v>
      </c>
      <c r="I25" s="304">
        <v>0</v>
      </c>
      <c r="J25" s="304">
        <f>K25</f>
        <v>0</v>
      </c>
      <c r="K25" s="304">
        <v>0</v>
      </c>
      <c r="L25" s="304">
        <f>K25</f>
        <v>0</v>
      </c>
      <c r="M25" s="298">
        <v>0</v>
      </c>
      <c r="N25" s="303">
        <f>J25</f>
        <v>0</v>
      </c>
      <c r="O25" s="303">
        <f>K25</f>
        <v>0</v>
      </c>
      <c r="P25" s="303">
        <f>L25</f>
        <v>0</v>
      </c>
    </row>
    <row r="26" spans="1:16" s="281" customFormat="1" ht="38.25" customHeight="1" x14ac:dyDescent="0.2">
      <c r="A26" s="286" t="s">
        <v>158</v>
      </c>
      <c r="B26" s="286" t="s">
        <v>159</v>
      </c>
      <c r="C26" s="285"/>
      <c r="D26" s="306" t="s">
        <v>160</v>
      </c>
      <c r="E26" s="288">
        <f>E27</f>
        <v>0</v>
      </c>
      <c r="F26" s="288">
        <f t="shared" ref="F26:P26" si="5">F27</f>
        <v>-1297291</v>
      </c>
      <c r="G26" s="288">
        <f t="shared" si="5"/>
        <v>-1297291</v>
      </c>
      <c r="H26" s="288">
        <f t="shared" si="5"/>
        <v>-1297291</v>
      </c>
      <c r="I26" s="288">
        <f t="shared" si="5"/>
        <v>0</v>
      </c>
      <c r="J26" s="288">
        <f t="shared" si="5"/>
        <v>321361</v>
      </c>
      <c r="K26" s="288">
        <f t="shared" si="5"/>
        <v>321361</v>
      </c>
      <c r="L26" s="288">
        <f t="shared" si="5"/>
        <v>321361</v>
      </c>
      <c r="M26" s="288">
        <f t="shared" si="5"/>
        <v>0</v>
      </c>
      <c r="N26" s="288">
        <f t="shared" si="5"/>
        <v>-975930</v>
      </c>
      <c r="O26" s="288">
        <f t="shared" si="5"/>
        <v>-975930</v>
      </c>
      <c r="P26" s="288">
        <f t="shared" si="5"/>
        <v>-975930</v>
      </c>
    </row>
    <row r="27" spans="1:16" s="281" customFormat="1" ht="20.25" customHeight="1" x14ac:dyDescent="0.2">
      <c r="A27" s="300" t="s">
        <v>161</v>
      </c>
      <c r="B27" s="300" t="s">
        <v>162</v>
      </c>
      <c r="C27" s="291" t="s">
        <v>163</v>
      </c>
      <c r="D27" s="292" t="s">
        <v>164</v>
      </c>
      <c r="E27" s="302">
        <f>E28+E29</f>
        <v>0</v>
      </c>
      <c r="F27" s="302">
        <f t="shared" ref="F27:P27" si="6">F28+F29</f>
        <v>-1297291</v>
      </c>
      <c r="G27" s="302">
        <f t="shared" si="6"/>
        <v>-1297291</v>
      </c>
      <c r="H27" s="302">
        <f t="shared" si="6"/>
        <v>-1297291</v>
      </c>
      <c r="I27" s="302">
        <f t="shared" si="6"/>
        <v>0</v>
      </c>
      <c r="J27" s="302">
        <f t="shared" si="6"/>
        <v>321361</v>
      </c>
      <c r="K27" s="302">
        <f t="shared" si="6"/>
        <v>321361</v>
      </c>
      <c r="L27" s="302">
        <f t="shared" si="6"/>
        <v>321361</v>
      </c>
      <c r="M27" s="302">
        <f t="shared" si="6"/>
        <v>0</v>
      </c>
      <c r="N27" s="302">
        <f t="shared" si="6"/>
        <v>-975930</v>
      </c>
      <c r="O27" s="302">
        <f t="shared" si="6"/>
        <v>-975930</v>
      </c>
      <c r="P27" s="302">
        <f t="shared" si="6"/>
        <v>-975930</v>
      </c>
    </row>
    <row r="28" spans="1:16" s="281" customFormat="1" ht="36" x14ac:dyDescent="0.2">
      <c r="A28" s="299">
        <v>4112</v>
      </c>
      <c r="B28" s="279"/>
      <c r="C28" s="305"/>
      <c r="D28" s="297" t="s">
        <v>150</v>
      </c>
      <c r="E28" s="298">
        <v>0</v>
      </c>
      <c r="F28" s="298">
        <f>G28</f>
        <v>-1297291</v>
      </c>
      <c r="G28" s="298">
        <v>-1297291</v>
      </c>
      <c r="H28" s="298">
        <f>F28+E28</f>
        <v>-1297291</v>
      </c>
      <c r="I28" s="298">
        <v>0</v>
      </c>
      <c r="J28" s="298">
        <v>0</v>
      </c>
      <c r="K28" s="298">
        <v>0</v>
      </c>
      <c r="L28" s="298">
        <v>0</v>
      </c>
      <c r="M28" s="298">
        <v>0</v>
      </c>
      <c r="N28" s="298">
        <f>F28</f>
        <v>-1297291</v>
      </c>
      <c r="O28" s="298">
        <f>G28</f>
        <v>-1297291</v>
      </c>
      <c r="P28" s="298">
        <f>H28</f>
        <v>-1297291</v>
      </c>
    </row>
    <row r="29" spans="1:16" s="281" customFormat="1" ht="36" x14ac:dyDescent="0.2">
      <c r="A29" s="299">
        <v>4122</v>
      </c>
      <c r="B29" s="299"/>
      <c r="C29" s="296"/>
      <c r="D29" s="297" t="s">
        <v>151</v>
      </c>
      <c r="E29" s="303">
        <v>0</v>
      </c>
      <c r="F29" s="303">
        <v>0</v>
      </c>
      <c r="G29" s="303">
        <v>0</v>
      </c>
      <c r="H29" s="303">
        <v>0</v>
      </c>
      <c r="I29" s="304">
        <v>0</v>
      </c>
      <c r="J29" s="304">
        <f>K29</f>
        <v>321361</v>
      </c>
      <c r="K29" s="304">
        <v>321361</v>
      </c>
      <c r="L29" s="298">
        <f>I29+J29</f>
        <v>321361</v>
      </c>
      <c r="M29" s="298">
        <v>0</v>
      </c>
      <c r="N29" s="303">
        <f>J29</f>
        <v>321361</v>
      </c>
      <c r="O29" s="303">
        <f>K29</f>
        <v>321361</v>
      </c>
      <c r="P29" s="303">
        <f>L29</f>
        <v>321361</v>
      </c>
    </row>
    <row r="30" spans="1:16" s="281" customFormat="1" ht="37.5" x14ac:dyDescent="0.2">
      <c r="A30" s="286" t="s">
        <v>165</v>
      </c>
      <c r="B30" s="307">
        <v>7440</v>
      </c>
      <c r="C30" s="285" t="s">
        <v>166</v>
      </c>
      <c r="D30" s="287" t="s">
        <v>167</v>
      </c>
      <c r="E30" s="308">
        <f>E31</f>
        <v>0</v>
      </c>
      <c r="F30" s="308">
        <f t="shared" ref="F30:P30" si="7">F31</f>
        <v>-2357977</v>
      </c>
      <c r="G30" s="308">
        <f t="shared" si="7"/>
        <v>-2357977</v>
      </c>
      <c r="H30" s="308">
        <f t="shared" si="7"/>
        <v>-2357977</v>
      </c>
      <c r="I30" s="308">
        <f t="shared" si="7"/>
        <v>0</v>
      </c>
      <c r="J30" s="308">
        <f t="shared" si="7"/>
        <v>5387588</v>
      </c>
      <c r="K30" s="308">
        <f t="shared" si="7"/>
        <v>5387588</v>
      </c>
      <c r="L30" s="308">
        <f t="shared" si="7"/>
        <v>5387588</v>
      </c>
      <c r="M30" s="308">
        <f t="shared" si="7"/>
        <v>0</v>
      </c>
      <c r="N30" s="308">
        <f t="shared" si="7"/>
        <v>3029611</v>
      </c>
      <c r="O30" s="308">
        <f t="shared" si="7"/>
        <v>3029611</v>
      </c>
      <c r="P30" s="308">
        <f t="shared" si="7"/>
        <v>3029611</v>
      </c>
    </row>
    <row r="31" spans="1:16" s="281" customFormat="1" ht="37.5" customHeight="1" x14ac:dyDescent="0.2">
      <c r="A31" s="300" t="s">
        <v>168</v>
      </c>
      <c r="B31" s="290">
        <v>7442</v>
      </c>
      <c r="C31" s="291" t="s">
        <v>166</v>
      </c>
      <c r="D31" s="301" t="s">
        <v>169</v>
      </c>
      <c r="E31" s="293">
        <f>E32+E33</f>
        <v>0</v>
      </c>
      <c r="F31" s="293">
        <f t="shared" ref="F31:P31" si="8">F32+F33</f>
        <v>-2357977</v>
      </c>
      <c r="G31" s="293">
        <f t="shared" si="8"/>
        <v>-2357977</v>
      </c>
      <c r="H31" s="293">
        <f t="shared" si="8"/>
        <v>-2357977</v>
      </c>
      <c r="I31" s="293">
        <f t="shared" si="8"/>
        <v>0</v>
      </c>
      <c r="J31" s="293">
        <f t="shared" si="8"/>
        <v>5387588</v>
      </c>
      <c r="K31" s="293">
        <f t="shared" si="8"/>
        <v>5387588</v>
      </c>
      <c r="L31" s="293">
        <f t="shared" si="8"/>
        <v>5387588</v>
      </c>
      <c r="M31" s="293">
        <f t="shared" si="8"/>
        <v>0</v>
      </c>
      <c r="N31" s="293">
        <f t="shared" si="8"/>
        <v>3029611</v>
      </c>
      <c r="O31" s="293">
        <f t="shared" si="8"/>
        <v>3029611</v>
      </c>
      <c r="P31" s="293">
        <f t="shared" si="8"/>
        <v>3029611</v>
      </c>
    </row>
    <row r="32" spans="1:16" s="281" customFormat="1" ht="36" x14ac:dyDescent="0.2">
      <c r="A32" s="299">
        <v>4112</v>
      </c>
      <c r="B32" s="299"/>
      <c r="C32" s="295"/>
      <c r="D32" s="297" t="s">
        <v>150</v>
      </c>
      <c r="E32" s="298">
        <v>0</v>
      </c>
      <c r="F32" s="298">
        <f>G32</f>
        <v>-2357977</v>
      </c>
      <c r="G32" s="298">
        <v>-2357977</v>
      </c>
      <c r="H32" s="298">
        <f>G32</f>
        <v>-2357977</v>
      </c>
      <c r="I32" s="298">
        <v>0</v>
      </c>
      <c r="J32" s="298">
        <v>0</v>
      </c>
      <c r="K32" s="298">
        <v>0</v>
      </c>
      <c r="L32" s="298">
        <v>0</v>
      </c>
      <c r="M32" s="298">
        <v>0</v>
      </c>
      <c r="N32" s="298">
        <f>F32</f>
        <v>-2357977</v>
      </c>
      <c r="O32" s="298">
        <f>G32</f>
        <v>-2357977</v>
      </c>
      <c r="P32" s="298">
        <f>H32</f>
        <v>-2357977</v>
      </c>
    </row>
    <row r="33" spans="1:16" s="281" customFormat="1" ht="36" x14ac:dyDescent="0.2">
      <c r="A33" s="299">
        <v>4122</v>
      </c>
      <c r="B33" s="299"/>
      <c r="C33" s="295"/>
      <c r="D33" s="297" t="s">
        <v>151</v>
      </c>
      <c r="E33" s="298">
        <v>0</v>
      </c>
      <c r="F33" s="298">
        <v>0</v>
      </c>
      <c r="G33" s="298">
        <v>0</v>
      </c>
      <c r="H33" s="298">
        <v>0</v>
      </c>
      <c r="I33" s="298">
        <v>0</v>
      </c>
      <c r="J33" s="298">
        <f>K33</f>
        <v>5387588</v>
      </c>
      <c r="K33" s="298">
        <v>5387588</v>
      </c>
      <c r="L33" s="298">
        <f>I33+J33</f>
        <v>5387588</v>
      </c>
      <c r="M33" s="298">
        <v>0</v>
      </c>
      <c r="N33" s="298">
        <f>F33+J33</f>
        <v>5387588</v>
      </c>
      <c r="O33" s="298">
        <f>H33+K33</f>
        <v>5387588</v>
      </c>
      <c r="P33" s="298">
        <f>H33+L33</f>
        <v>5387588</v>
      </c>
    </row>
    <row r="34" spans="1:16" s="281" customFormat="1" ht="56.25" customHeight="1" x14ac:dyDescent="0.2">
      <c r="A34" s="286" t="s">
        <v>170</v>
      </c>
      <c r="B34" s="307">
        <v>8880</v>
      </c>
      <c r="C34" s="285" t="s">
        <v>85</v>
      </c>
      <c r="D34" s="309" t="s">
        <v>171</v>
      </c>
      <c r="E34" s="308">
        <f>E35</f>
        <v>0</v>
      </c>
      <c r="F34" s="308">
        <f>F35+F37</f>
        <v>5708949</v>
      </c>
      <c r="G34" s="308">
        <f t="shared" ref="G34:P34" si="9">G35+G37</f>
        <v>5708949</v>
      </c>
      <c r="H34" s="308">
        <f t="shared" si="9"/>
        <v>5708949</v>
      </c>
      <c r="I34" s="308">
        <f t="shared" si="9"/>
        <v>0</v>
      </c>
      <c r="J34" s="308">
        <f t="shared" si="9"/>
        <v>-5708949</v>
      </c>
      <c r="K34" s="308">
        <f t="shared" si="9"/>
        <v>-5708949</v>
      </c>
      <c r="L34" s="308">
        <f t="shared" si="9"/>
        <v>-5708949</v>
      </c>
      <c r="M34" s="308">
        <f t="shared" si="9"/>
        <v>0</v>
      </c>
      <c r="N34" s="308">
        <f t="shared" si="9"/>
        <v>0</v>
      </c>
      <c r="O34" s="308">
        <f t="shared" si="9"/>
        <v>0</v>
      </c>
      <c r="P34" s="308">
        <f t="shared" si="9"/>
        <v>0</v>
      </c>
    </row>
    <row r="35" spans="1:16" s="281" customFormat="1" ht="57" customHeight="1" x14ac:dyDescent="0.2">
      <c r="A35" s="300" t="s">
        <v>172</v>
      </c>
      <c r="B35" s="290">
        <v>8881</v>
      </c>
      <c r="C35" s="291" t="s">
        <v>85</v>
      </c>
      <c r="D35" s="310" t="s">
        <v>173</v>
      </c>
      <c r="E35" s="293">
        <f>E36</f>
        <v>0</v>
      </c>
      <c r="F35" s="311">
        <f>F36</f>
        <v>5708949</v>
      </c>
      <c r="G35" s="311">
        <f t="shared" ref="G35:P35" si="10">G36</f>
        <v>5708949</v>
      </c>
      <c r="H35" s="311">
        <f t="shared" si="10"/>
        <v>5708949</v>
      </c>
      <c r="I35" s="311">
        <f t="shared" si="10"/>
        <v>0</v>
      </c>
      <c r="J35" s="311">
        <f t="shared" si="10"/>
        <v>0</v>
      </c>
      <c r="K35" s="311">
        <f t="shared" si="10"/>
        <v>0</v>
      </c>
      <c r="L35" s="311">
        <f t="shared" si="10"/>
        <v>0</v>
      </c>
      <c r="M35" s="311">
        <f t="shared" si="10"/>
        <v>0</v>
      </c>
      <c r="N35" s="293">
        <f t="shared" si="10"/>
        <v>5708949</v>
      </c>
      <c r="O35" s="293">
        <f t="shared" si="10"/>
        <v>5708949</v>
      </c>
      <c r="P35" s="293">
        <f t="shared" si="10"/>
        <v>5708949</v>
      </c>
    </row>
    <row r="36" spans="1:16" s="281" customFormat="1" ht="36" x14ac:dyDescent="0.2">
      <c r="A36" s="299">
        <v>4112</v>
      </c>
      <c r="B36" s="299"/>
      <c r="C36" s="295"/>
      <c r="D36" s="297" t="s">
        <v>150</v>
      </c>
      <c r="E36" s="298">
        <v>0</v>
      </c>
      <c r="F36" s="312">
        <f>G36</f>
        <v>5708949</v>
      </c>
      <c r="G36" s="312">
        <v>5708949</v>
      </c>
      <c r="H36" s="312">
        <f>G36</f>
        <v>5708949</v>
      </c>
      <c r="I36" s="312">
        <v>0</v>
      </c>
      <c r="J36" s="312">
        <v>0</v>
      </c>
      <c r="K36" s="312">
        <v>0</v>
      </c>
      <c r="L36" s="312">
        <v>0</v>
      </c>
      <c r="M36" s="312">
        <v>0</v>
      </c>
      <c r="N36" s="298">
        <f>F36</f>
        <v>5708949</v>
      </c>
      <c r="O36" s="298">
        <f>G36</f>
        <v>5708949</v>
      </c>
      <c r="P36" s="298">
        <f>H36</f>
        <v>5708949</v>
      </c>
    </row>
    <row r="37" spans="1:16" s="281" customFormat="1" ht="57" customHeight="1" x14ac:dyDescent="0.2">
      <c r="A37" s="300" t="s">
        <v>174</v>
      </c>
      <c r="B37" s="290">
        <v>8882</v>
      </c>
      <c r="C37" s="291" t="s">
        <v>85</v>
      </c>
      <c r="D37" s="313" t="s">
        <v>175</v>
      </c>
      <c r="E37" s="293">
        <f>E38</f>
        <v>0</v>
      </c>
      <c r="F37" s="311">
        <f>F38</f>
        <v>0</v>
      </c>
      <c r="G37" s="311">
        <f t="shared" ref="G37:P37" si="11">G38</f>
        <v>0</v>
      </c>
      <c r="H37" s="311">
        <f t="shared" si="11"/>
        <v>0</v>
      </c>
      <c r="I37" s="311">
        <f t="shared" si="11"/>
        <v>0</v>
      </c>
      <c r="J37" s="311">
        <f t="shared" si="11"/>
        <v>-5708949</v>
      </c>
      <c r="K37" s="311">
        <f t="shared" si="11"/>
        <v>-5708949</v>
      </c>
      <c r="L37" s="311">
        <f t="shared" si="11"/>
        <v>-5708949</v>
      </c>
      <c r="M37" s="311">
        <f t="shared" si="11"/>
        <v>0</v>
      </c>
      <c r="N37" s="293">
        <f t="shared" si="11"/>
        <v>-5708949</v>
      </c>
      <c r="O37" s="293">
        <f t="shared" si="11"/>
        <v>-5708949</v>
      </c>
      <c r="P37" s="293">
        <f t="shared" si="11"/>
        <v>-5708949</v>
      </c>
    </row>
    <row r="38" spans="1:16" s="281" customFormat="1" ht="36" x14ac:dyDescent="0.2">
      <c r="A38" s="299">
        <v>4122</v>
      </c>
      <c r="B38" s="299"/>
      <c r="C38" s="295"/>
      <c r="D38" s="297" t="s">
        <v>151</v>
      </c>
      <c r="E38" s="298">
        <v>0</v>
      </c>
      <c r="F38" s="312">
        <v>0</v>
      </c>
      <c r="G38" s="312">
        <v>0</v>
      </c>
      <c r="H38" s="312">
        <v>0</v>
      </c>
      <c r="I38" s="312">
        <v>0</v>
      </c>
      <c r="J38" s="312">
        <f>K38</f>
        <v>-5708949</v>
      </c>
      <c r="K38" s="312">
        <v>-5708949</v>
      </c>
      <c r="L38" s="312">
        <f>I38+J38</f>
        <v>-5708949</v>
      </c>
      <c r="M38" s="312">
        <v>0</v>
      </c>
      <c r="N38" s="298">
        <f>F38+J38</f>
        <v>-5708949</v>
      </c>
      <c r="O38" s="298">
        <f>H38+K38</f>
        <v>-5708949</v>
      </c>
      <c r="P38" s="298">
        <f>H38+L38</f>
        <v>-5708949</v>
      </c>
    </row>
    <row r="39" spans="1:16" s="281" customFormat="1" ht="18" x14ac:dyDescent="0.2">
      <c r="A39" s="279" t="s">
        <v>176</v>
      </c>
      <c r="B39" s="279" t="s">
        <v>176</v>
      </c>
      <c r="C39" s="279" t="s">
        <v>176</v>
      </c>
      <c r="D39" s="314" t="s">
        <v>36</v>
      </c>
      <c r="E39" s="315">
        <f>E14</f>
        <v>0</v>
      </c>
      <c r="F39" s="315">
        <f t="shared" ref="F39:P39" si="12">F14</f>
        <v>0</v>
      </c>
      <c r="G39" s="315">
        <f t="shared" si="12"/>
        <v>0</v>
      </c>
      <c r="H39" s="315">
        <f t="shared" si="12"/>
        <v>0</v>
      </c>
      <c r="I39" s="315">
        <f t="shared" si="12"/>
        <v>0</v>
      </c>
      <c r="J39" s="315">
        <f t="shared" si="12"/>
        <v>0</v>
      </c>
      <c r="K39" s="315">
        <f t="shared" si="12"/>
        <v>0</v>
      </c>
      <c r="L39" s="315">
        <f t="shared" si="12"/>
        <v>0</v>
      </c>
      <c r="M39" s="315">
        <f t="shared" si="12"/>
        <v>0</v>
      </c>
      <c r="N39" s="315">
        <f t="shared" si="12"/>
        <v>0</v>
      </c>
      <c r="O39" s="315">
        <f t="shared" si="12"/>
        <v>0</v>
      </c>
      <c r="P39" s="315">
        <f t="shared" si="12"/>
        <v>0</v>
      </c>
    </row>
    <row r="40" spans="1:16" s="319" customFormat="1" ht="16.5" x14ac:dyDescent="0.25">
      <c r="A40" s="316"/>
      <c r="B40" s="316"/>
      <c r="C40" s="316"/>
      <c r="D40" s="317"/>
      <c r="E40" s="318"/>
      <c r="F40" s="318"/>
      <c r="G40" s="318"/>
      <c r="H40" s="318"/>
      <c r="I40" s="318"/>
      <c r="J40" s="318"/>
      <c r="K40" s="318"/>
      <c r="L40" s="318"/>
      <c r="M40" s="318"/>
      <c r="N40" s="318"/>
      <c r="O40" s="318"/>
      <c r="P40" s="318"/>
    </row>
    <row r="41" spans="1:16" s="319" customFormat="1" ht="16.5" hidden="1" x14ac:dyDescent="0.25">
      <c r="A41" s="316"/>
      <c r="B41" s="316"/>
      <c r="C41" s="316"/>
      <c r="D41" s="317"/>
      <c r="E41" s="318"/>
      <c r="F41" s="318"/>
      <c r="G41" s="318"/>
      <c r="H41" s="318"/>
      <c r="I41" s="318"/>
      <c r="J41" s="318"/>
      <c r="K41" s="318"/>
      <c r="L41" s="318"/>
      <c r="M41" s="318"/>
      <c r="N41" s="318"/>
      <c r="O41" s="318"/>
      <c r="P41" s="318"/>
    </row>
    <row r="42" spans="1:16" s="319" customFormat="1" ht="54" customHeight="1" x14ac:dyDescent="0.25">
      <c r="A42" s="316"/>
      <c r="B42" s="316"/>
      <c r="C42" s="316"/>
      <c r="D42" s="317"/>
      <c r="E42" s="318"/>
      <c r="F42" s="318"/>
      <c r="G42" s="318"/>
      <c r="H42" s="318"/>
      <c r="I42" s="318"/>
      <c r="J42" s="318"/>
      <c r="K42" s="318"/>
      <c r="L42" s="318"/>
      <c r="M42" s="318"/>
      <c r="N42" s="318"/>
      <c r="O42" s="318"/>
      <c r="P42" s="318"/>
    </row>
    <row r="43" spans="1:16" s="197" customFormat="1" ht="20.25" x14ac:dyDescent="0.2">
      <c r="A43" s="194" t="s">
        <v>26</v>
      </c>
      <c r="B43" s="194"/>
      <c r="C43" s="194"/>
      <c r="D43" s="195"/>
      <c r="E43" s="196"/>
      <c r="H43" s="198"/>
      <c r="J43" s="199"/>
      <c r="K43" s="199"/>
      <c r="L43" s="223" t="s">
        <v>415</v>
      </c>
      <c r="M43" s="200"/>
      <c r="N43" s="201"/>
      <c r="O43" s="201"/>
      <c r="P43" s="202"/>
    </row>
    <row r="44" spans="1:16" s="197" customFormat="1" ht="20.25" x14ac:dyDescent="0.2">
      <c r="A44" s="194"/>
      <c r="B44" s="194"/>
      <c r="C44" s="194"/>
      <c r="E44" s="196"/>
      <c r="H44" s="198"/>
      <c r="J44" s="199"/>
      <c r="K44" s="199"/>
      <c r="L44" s="59"/>
      <c r="M44" s="200"/>
      <c r="N44" s="201"/>
      <c r="O44" s="201"/>
      <c r="P44" s="202"/>
    </row>
    <row r="45" spans="1:16" s="197" customFormat="1" ht="20.25" x14ac:dyDescent="0.2">
      <c r="A45" s="195" t="s">
        <v>27</v>
      </c>
      <c r="B45" s="195"/>
      <c r="C45" s="195"/>
      <c r="H45" s="203"/>
      <c r="J45" s="196"/>
      <c r="K45" s="196"/>
      <c r="L45" s="62"/>
      <c r="P45" s="204"/>
    </row>
    <row r="46" spans="1:16" s="197" customFormat="1" ht="32.25" customHeight="1" x14ac:dyDescent="0.2">
      <c r="A46" s="195"/>
      <c r="B46" s="195"/>
      <c r="C46" s="195"/>
      <c r="H46" s="203"/>
      <c r="J46" s="196"/>
      <c r="K46" s="196"/>
      <c r="P46" s="204"/>
    </row>
    <row r="47" spans="1:16" s="197" customFormat="1" ht="20.25" x14ac:dyDescent="0.2">
      <c r="A47" s="195" t="s">
        <v>95</v>
      </c>
      <c r="B47" s="195"/>
      <c r="C47" s="195"/>
      <c r="E47" s="205"/>
      <c r="F47" s="205"/>
      <c r="G47" s="205"/>
      <c r="H47" s="205"/>
      <c r="I47" s="205"/>
      <c r="J47" s="205"/>
      <c r="K47" s="205"/>
      <c r="L47" s="223" t="s">
        <v>416</v>
      </c>
    </row>
    <row r="48" spans="1:16" s="197" customFormat="1" ht="32.25" customHeight="1" x14ac:dyDescent="0.2">
      <c r="H48" s="203"/>
      <c r="J48" s="196"/>
      <c r="K48" s="196"/>
      <c r="L48" s="223"/>
    </row>
    <row r="49" spans="1:16" s="115" customFormat="1" ht="20.25" x14ac:dyDescent="0.3">
      <c r="A49" s="222" t="s">
        <v>5</v>
      </c>
      <c r="B49" s="222"/>
      <c r="C49" s="222"/>
      <c r="D49" s="222"/>
      <c r="E49" s="206"/>
      <c r="F49" s="207"/>
      <c r="G49" s="207"/>
      <c r="H49" s="206"/>
      <c r="I49" s="206"/>
      <c r="J49" s="60"/>
      <c r="K49" s="206"/>
    </row>
    <row r="50" spans="1:16" s="115" customFormat="1" ht="20.25" x14ac:dyDescent="0.3">
      <c r="A50" s="223" t="s">
        <v>6</v>
      </c>
      <c r="B50" s="223"/>
      <c r="C50" s="223"/>
      <c r="D50" s="223"/>
      <c r="E50" s="206"/>
      <c r="F50" s="207"/>
      <c r="G50" s="207"/>
      <c r="H50" s="206"/>
      <c r="I50" s="206"/>
      <c r="J50" s="60"/>
      <c r="L50" s="64" t="s">
        <v>417</v>
      </c>
    </row>
    <row r="51" spans="1:16" s="208" customFormat="1" ht="20.25" x14ac:dyDescent="0.3">
      <c r="A51" s="195"/>
      <c r="B51" s="195"/>
      <c r="C51" s="195"/>
      <c r="H51" s="209"/>
      <c r="J51" s="210"/>
      <c r="K51" s="210"/>
      <c r="P51" s="211"/>
    </row>
    <row r="52" spans="1:16" s="208" customFormat="1" ht="20.25" x14ac:dyDescent="0.3">
      <c r="A52" s="42" t="s">
        <v>177</v>
      </c>
      <c r="B52" s="195"/>
      <c r="C52" s="195"/>
      <c r="E52" s="212"/>
      <c r="F52" s="212"/>
      <c r="G52" s="212"/>
      <c r="H52" s="212"/>
      <c r="I52" s="212"/>
      <c r="J52" s="212"/>
      <c r="K52" s="212"/>
    </row>
    <row r="53" spans="1:16" s="208" customFormat="1" ht="20.25" x14ac:dyDescent="0.3">
      <c r="A53" s="195"/>
      <c r="B53" s="195"/>
      <c r="C53" s="195"/>
      <c r="H53" s="209"/>
      <c r="J53" s="210"/>
      <c r="K53" s="210"/>
    </row>
    <row r="54" spans="1:16" s="120" customFormat="1" ht="20.25" x14ac:dyDescent="0.3">
      <c r="A54" s="255"/>
      <c r="B54" s="255"/>
      <c r="C54" s="255"/>
      <c r="D54" s="255"/>
      <c r="E54" s="41"/>
      <c r="F54" s="213"/>
      <c r="G54" s="213"/>
      <c r="H54" s="41"/>
      <c r="I54" s="41"/>
      <c r="J54" s="39"/>
      <c r="K54" s="41"/>
    </row>
    <row r="55" spans="1:16" s="120" customFormat="1" ht="20.25" x14ac:dyDescent="0.3">
      <c r="A55" s="256"/>
      <c r="B55" s="256"/>
      <c r="C55" s="256"/>
      <c r="D55" s="256"/>
      <c r="E55" s="41"/>
      <c r="F55" s="213"/>
      <c r="G55" s="213"/>
      <c r="H55" s="41"/>
      <c r="I55" s="41"/>
      <c r="J55" s="39"/>
      <c r="L55" s="41"/>
    </row>
    <row r="56" spans="1:16" ht="18.75" x14ac:dyDescent="0.2">
      <c r="A56" s="320"/>
    </row>
    <row r="57" spans="1:16" ht="20.25" x14ac:dyDescent="0.3">
      <c r="A57" s="42"/>
    </row>
  </sheetData>
  <mergeCells count="23">
    <mergeCell ref="P11:P12"/>
    <mergeCell ref="E10:H10"/>
    <mergeCell ref="M1:P1"/>
    <mergeCell ref="M2:P2"/>
    <mergeCell ref="M3:P3"/>
    <mergeCell ref="M4:P4"/>
    <mergeCell ref="D6:L6"/>
    <mergeCell ref="A54:D54"/>
    <mergeCell ref="A55:D55"/>
    <mergeCell ref="I10:L10"/>
    <mergeCell ref="M10:P10"/>
    <mergeCell ref="E11:E12"/>
    <mergeCell ref="F11:G11"/>
    <mergeCell ref="H11:H12"/>
    <mergeCell ref="I11:I12"/>
    <mergeCell ref="J11:K11"/>
    <mergeCell ref="L11:L12"/>
    <mergeCell ref="M11:M12"/>
    <mergeCell ref="N11:O11"/>
    <mergeCell ref="A10:A12"/>
    <mergeCell ref="B10:B12"/>
    <mergeCell ref="C10:C12"/>
    <mergeCell ref="D10:D12"/>
  </mergeCells>
  <pageMargins left="0.39370078740157483" right="0.39370078740157483" top="1.1811023622047245" bottom="0.39370078740157483" header="0.31496062992125984" footer="0.31496062992125984"/>
  <pageSetup paperSize="9" scale="4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51DC89FFDAC4684DB262DCE45F8F3961" ma:contentTypeVersion="0" ma:contentTypeDescription="Створення нового документа." ma:contentTypeScope="" ma:versionID="83c020f26922ed63a1879982c2428808">
  <xsd:schema xmlns:xsd="http://www.w3.org/2001/XMLSchema" xmlns:xs="http://www.w3.org/2001/XMLSchema" xmlns:p="http://schemas.microsoft.com/office/2006/metadata/properties" xmlns:ns2="acedc1b3-a6a6-4744-bb8f-c9b717f8a9c9" targetNamespace="http://schemas.microsoft.com/office/2006/metadata/properties" ma:root="true" ma:fieldsID="0726173c3e9f53e106ecb31a6e2fb790" ns2:_="">
    <xsd:import namespace="acedc1b3-a6a6-4744-bb8f-c9b717f8a9c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edc1b3-a6a6-4744-bb8f-c9b717f8a9c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ня ідентифікатора документа" ma:description="Значення ідентифікатора документа, призначеного цьому елементу." ma:internalName="_dlc_DocId" ma:readOnly="true">
      <xsd:simpleType>
        <xsd:restriction base="dms:Text"/>
      </xsd:simpleType>
    </xsd:element>
    <xsd:element name="_dlc_DocIdUrl" ma:index="9" nillable="true" ma:displayName="Ідентифікатор документа" ma:description="Постійне посилання на цей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4EC7708-DB02-406E-9528-289F73A0D2C0}">
  <ds:schemaRefs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acedc1b3-a6a6-4744-bb8f-c9b717f8a9c9"/>
    <ds:schemaRef ds:uri="http://purl.org/dc/elements/1.1/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8B816113-1C5C-48BB-8073-55F3B3A2937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4851719-5DF9-400C-9E39-64581E07C0D3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569982E8-C3C4-4744-BE2E-EC6C4AB7EE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edc1b3-a6a6-4744-bb8f-c9b717f8a9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4</vt:i4>
      </vt:variant>
      <vt:variant>
        <vt:lpstr>Іменовані діапазони</vt:lpstr>
      </vt:variant>
      <vt:variant>
        <vt:i4>6</vt:i4>
      </vt:variant>
    </vt:vector>
  </HeadingPairs>
  <TitlesOfParts>
    <vt:vector size="10" baseType="lpstr">
      <vt:lpstr>Додаток 1</vt:lpstr>
      <vt:lpstr>Додаток 2</vt:lpstr>
      <vt:lpstr>Додаток 3</vt:lpstr>
      <vt:lpstr>Дод 4 Кредит</vt:lpstr>
      <vt:lpstr>'Дод 4 Кредит'!Заголовки_для_друку</vt:lpstr>
      <vt:lpstr>'Додаток 3'!Заголовки_для_друку</vt:lpstr>
      <vt:lpstr>'Дод 4 Кредит'!Область_друку</vt:lpstr>
      <vt:lpstr>'Додаток 1'!Область_друку</vt:lpstr>
      <vt:lpstr>'Додаток 2'!Область_друку</vt:lpstr>
      <vt:lpstr>'Додаток 3'!Область_друку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Кам'янка Алла</cp:lastModifiedBy>
  <cp:lastPrinted>2021-11-29T07:57:23Z</cp:lastPrinted>
  <dcterms:created xsi:type="dcterms:W3CDTF">2014-01-17T10:52:16Z</dcterms:created>
  <dcterms:modified xsi:type="dcterms:W3CDTF">2021-11-29T08:33:14Z</dcterms:modified>
</cp:coreProperties>
</file>