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50.20\ухвали\Проєкти ухвал - 8 скликання\Д-т фінансової політики\Зміни до бюджету - 87\Після сесії\"/>
    </mc:Choice>
  </mc:AlternateContent>
  <bookViews>
    <workbookView xWindow="0" yWindow="0" windowWidth="28800" windowHeight="13620" tabRatio="744"/>
  </bookViews>
  <sheets>
    <sheet name="Додаток 3" sheetId="1" r:id="rId1"/>
  </sheets>
  <definedNames>
    <definedName name="_xlnm.Print_Titles" localSheetId="0">'Додаток 3'!$14:$14</definedName>
    <definedName name="_xlnm.Print_Area" localSheetId="0">'Додаток 3'!$A$1:$P$191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0" i="1" l="1"/>
  <c r="G180" i="1"/>
  <c r="H180" i="1"/>
  <c r="I180" i="1"/>
  <c r="J180" i="1"/>
  <c r="K180" i="1"/>
  <c r="L180" i="1"/>
  <c r="M180" i="1"/>
  <c r="N180" i="1"/>
  <c r="O180" i="1"/>
  <c r="P180" i="1"/>
  <c r="E180" i="1"/>
  <c r="P18" i="1"/>
  <c r="F18" i="1"/>
  <c r="E17" i="1"/>
  <c r="P17" i="1" s="1"/>
  <c r="P15" i="1" s="1"/>
  <c r="O15" i="1"/>
  <c r="N15" i="1"/>
  <c r="M15" i="1"/>
  <c r="L15" i="1"/>
  <c r="K15" i="1"/>
  <c r="J15" i="1"/>
  <c r="I15" i="1"/>
  <c r="H15" i="1"/>
  <c r="G15" i="1"/>
  <c r="E22" i="1"/>
  <c r="E19" i="1" s="1"/>
  <c r="I92" i="1"/>
  <c r="I86" i="1" s="1"/>
  <c r="F92" i="1"/>
  <c r="E127" i="1"/>
  <c r="E128" i="1"/>
  <c r="E75" i="1"/>
  <c r="G86" i="1"/>
  <c r="H86" i="1"/>
  <c r="K86" i="1"/>
  <c r="M86" i="1"/>
  <c r="N86" i="1"/>
  <c r="P91" i="1"/>
  <c r="L91" i="1"/>
  <c r="F91" i="1"/>
  <c r="P69" i="1"/>
  <c r="L69" i="1"/>
  <c r="F69" i="1"/>
  <c r="F17" i="1" l="1"/>
  <c r="F15" i="1" s="1"/>
  <c r="E15" i="1"/>
  <c r="P22" i="1"/>
  <c r="L22" i="1"/>
  <c r="F22" i="1"/>
  <c r="P21" i="1"/>
  <c r="L21" i="1"/>
  <c r="F21" i="1"/>
  <c r="O19" i="1"/>
  <c r="N19" i="1"/>
  <c r="M19" i="1"/>
  <c r="K19" i="1"/>
  <c r="J19" i="1"/>
  <c r="I19" i="1"/>
  <c r="H19" i="1"/>
  <c r="G19" i="1"/>
  <c r="F19" i="1" l="1"/>
  <c r="L19" i="1"/>
  <c r="P19" i="1"/>
  <c r="P132" i="1" l="1"/>
  <c r="L132" i="1"/>
  <c r="P139" i="1"/>
  <c r="F139" i="1"/>
  <c r="G102" i="1"/>
  <c r="E102" i="1"/>
  <c r="G93" i="1"/>
  <c r="H93" i="1"/>
  <c r="I93" i="1"/>
  <c r="K93" i="1"/>
  <c r="L93" i="1"/>
  <c r="M93" i="1"/>
  <c r="N93" i="1"/>
  <c r="O93" i="1"/>
  <c r="E93" i="1"/>
  <c r="P95" i="1"/>
  <c r="F95" i="1"/>
  <c r="P88" i="1"/>
  <c r="F88" i="1"/>
  <c r="P62" i="1"/>
  <c r="E50" i="1"/>
  <c r="P25" i="1"/>
  <c r="E131" i="1"/>
  <c r="E92" i="1"/>
  <c r="F47" i="1"/>
  <c r="E28" i="1"/>
  <c r="I28" i="1"/>
  <c r="E26" i="1"/>
  <c r="E29" i="1"/>
  <c r="P32" i="1"/>
  <c r="P31" i="1" s="1"/>
  <c r="L32" i="1"/>
  <c r="L31" i="1" s="1"/>
  <c r="F32" i="1"/>
  <c r="F31" i="1" s="1"/>
  <c r="O31" i="1"/>
  <c r="N31" i="1"/>
  <c r="M31" i="1"/>
  <c r="K31" i="1"/>
  <c r="J31" i="1"/>
  <c r="I31" i="1"/>
  <c r="H31" i="1"/>
  <c r="G31" i="1"/>
  <c r="E31" i="1"/>
  <c r="P59" i="1"/>
  <c r="P58" i="1" s="1"/>
  <c r="P56" i="1" s="1"/>
  <c r="L59" i="1"/>
  <c r="L58" i="1" s="1"/>
  <c r="L56" i="1" s="1"/>
  <c r="F59" i="1"/>
  <c r="F58" i="1" s="1"/>
  <c r="F56" i="1" s="1"/>
  <c r="O58" i="1"/>
  <c r="O56" i="1" s="1"/>
  <c r="N58" i="1"/>
  <c r="M58" i="1"/>
  <c r="K58" i="1"/>
  <c r="J58" i="1"/>
  <c r="J56" i="1" s="1"/>
  <c r="I58" i="1"/>
  <c r="I56" i="1" s="1"/>
  <c r="H58" i="1"/>
  <c r="H56" i="1" s="1"/>
  <c r="G58" i="1"/>
  <c r="G56" i="1" s="1"/>
  <c r="E58" i="1"/>
  <c r="E56" i="1" s="1"/>
  <c r="N56" i="1"/>
  <c r="M56" i="1"/>
  <c r="K56" i="1"/>
  <c r="P92" i="1" l="1"/>
  <c r="E86" i="1"/>
  <c r="F62" i="1"/>
  <c r="F25" i="1"/>
  <c r="P109" i="1"/>
  <c r="O90" i="1"/>
  <c r="O86" i="1" s="1"/>
  <c r="J90" i="1"/>
  <c r="J86" i="1" s="1"/>
  <c r="F90" i="1"/>
  <c r="P89" i="1"/>
  <c r="L89" i="1"/>
  <c r="F89" i="1"/>
  <c r="O82" i="1"/>
  <c r="K82" i="1"/>
  <c r="J82" i="1"/>
  <c r="P82" i="1" s="1"/>
  <c r="F82" i="1"/>
  <c r="O79" i="1"/>
  <c r="K79" i="1"/>
  <c r="J79" i="1"/>
  <c r="O67" i="1"/>
  <c r="K67" i="1"/>
  <c r="J67" i="1"/>
  <c r="P68" i="1"/>
  <c r="F68" i="1"/>
  <c r="P40" i="1"/>
  <c r="P39" i="1"/>
  <c r="O37" i="1"/>
  <c r="N37" i="1"/>
  <c r="M37" i="1"/>
  <c r="L37" i="1"/>
  <c r="K37" i="1"/>
  <c r="J37" i="1"/>
  <c r="I37" i="1"/>
  <c r="H37" i="1"/>
  <c r="G37" i="1"/>
  <c r="F37" i="1"/>
  <c r="E37" i="1"/>
  <c r="E175" i="1"/>
  <c r="E97" i="1"/>
  <c r="E83" i="1"/>
  <c r="E73" i="1"/>
  <c r="E70" i="1"/>
  <c r="P179" i="1"/>
  <c r="F179" i="1"/>
  <c r="P178" i="1"/>
  <c r="L178" i="1"/>
  <c r="L175" i="1" s="1"/>
  <c r="F178" i="1"/>
  <c r="P177" i="1"/>
  <c r="F177" i="1"/>
  <c r="O175" i="1"/>
  <c r="N175" i="1"/>
  <c r="M175" i="1"/>
  <c r="K175" i="1"/>
  <c r="J175" i="1"/>
  <c r="I175" i="1"/>
  <c r="H175" i="1"/>
  <c r="G175" i="1"/>
  <c r="P174" i="1"/>
  <c r="F174" i="1"/>
  <c r="P168" i="1"/>
  <c r="F168" i="1"/>
  <c r="P164" i="1"/>
  <c r="L164" i="1"/>
  <c r="F164" i="1"/>
  <c r="P161" i="1"/>
  <c r="F161" i="1"/>
  <c r="P157" i="1"/>
  <c r="F157" i="1"/>
  <c r="P154" i="1"/>
  <c r="L154" i="1"/>
  <c r="F154" i="1"/>
  <c r="P147" i="1"/>
  <c r="L147" i="1"/>
  <c r="F147" i="1"/>
  <c r="P140" i="1"/>
  <c r="L140" i="1"/>
  <c r="F140" i="1"/>
  <c r="P135" i="1"/>
  <c r="L135" i="1"/>
  <c r="F135" i="1"/>
  <c r="J124" i="1"/>
  <c r="P124" i="1" s="1"/>
  <c r="P123" i="1" s="1"/>
  <c r="P121" i="1" s="1"/>
  <c r="F124" i="1"/>
  <c r="F123" i="1" s="1"/>
  <c r="F121" i="1" s="1"/>
  <c r="O123" i="1"/>
  <c r="O121" i="1" s="1"/>
  <c r="N123" i="1"/>
  <c r="N121" i="1" s="1"/>
  <c r="M123" i="1"/>
  <c r="M121" i="1" s="1"/>
  <c r="L123" i="1"/>
  <c r="L121" i="1" s="1"/>
  <c r="K123" i="1"/>
  <c r="K121" i="1" s="1"/>
  <c r="I123" i="1"/>
  <c r="I121" i="1" s="1"/>
  <c r="H123" i="1"/>
  <c r="H121" i="1" s="1"/>
  <c r="G123" i="1"/>
  <c r="G121" i="1" s="1"/>
  <c r="E123" i="1"/>
  <c r="E121" i="1" s="1"/>
  <c r="P120" i="1"/>
  <c r="P119" i="1" s="1"/>
  <c r="L120" i="1"/>
  <c r="L119" i="1" s="1"/>
  <c r="F120" i="1"/>
  <c r="F119" i="1" s="1"/>
  <c r="O119" i="1"/>
  <c r="N119" i="1"/>
  <c r="M119" i="1"/>
  <c r="K119" i="1"/>
  <c r="J119" i="1"/>
  <c r="I119" i="1"/>
  <c r="H119" i="1"/>
  <c r="G119" i="1"/>
  <c r="E119" i="1"/>
  <c r="P118" i="1"/>
  <c r="P117" i="1" s="1"/>
  <c r="L118" i="1"/>
  <c r="L117" i="1" s="1"/>
  <c r="L114" i="1" s="1"/>
  <c r="F118" i="1"/>
  <c r="F117" i="1" s="1"/>
  <c r="O117" i="1"/>
  <c r="O114" i="1" s="1"/>
  <c r="N117" i="1"/>
  <c r="N114" i="1" s="1"/>
  <c r="M117" i="1"/>
  <c r="M114" i="1" s="1"/>
  <c r="K117" i="1"/>
  <c r="K114" i="1" s="1"/>
  <c r="J117" i="1"/>
  <c r="J114" i="1" s="1"/>
  <c r="I117" i="1"/>
  <c r="I114" i="1" s="1"/>
  <c r="H117" i="1"/>
  <c r="H114" i="1" s="1"/>
  <c r="G117" i="1"/>
  <c r="G114" i="1" s="1"/>
  <c r="E117" i="1"/>
  <c r="E114" i="1" s="1"/>
  <c r="P113" i="1"/>
  <c r="F113" i="1"/>
  <c r="P112" i="1"/>
  <c r="L112" i="1"/>
  <c r="F112" i="1"/>
  <c r="P111" i="1"/>
  <c r="P110" i="1" s="1"/>
  <c r="L111" i="1"/>
  <c r="L110" i="1" s="1"/>
  <c r="F111" i="1"/>
  <c r="F110" i="1" s="1"/>
  <c r="O110" i="1"/>
  <c r="N110" i="1"/>
  <c r="M110" i="1"/>
  <c r="K110" i="1"/>
  <c r="J110" i="1"/>
  <c r="I110" i="1"/>
  <c r="H110" i="1"/>
  <c r="G110" i="1"/>
  <c r="E110" i="1"/>
  <c r="P108" i="1"/>
  <c r="F108" i="1"/>
  <c r="P102" i="1"/>
  <c r="L102" i="1"/>
  <c r="F102" i="1"/>
  <c r="P99" i="1"/>
  <c r="P97" i="1" s="1"/>
  <c r="L99" i="1"/>
  <c r="L97" i="1" s="1"/>
  <c r="F99" i="1"/>
  <c r="F97" i="1" s="1"/>
  <c r="O97" i="1"/>
  <c r="N97" i="1"/>
  <c r="M97" i="1"/>
  <c r="K97" i="1"/>
  <c r="J97" i="1"/>
  <c r="I97" i="1"/>
  <c r="H97" i="1"/>
  <c r="G97" i="1"/>
  <c r="J96" i="1"/>
  <c r="F96" i="1"/>
  <c r="F93" i="1" s="1"/>
  <c r="P85" i="1"/>
  <c r="P83" i="1" s="1"/>
  <c r="L85" i="1"/>
  <c r="L83" i="1" s="1"/>
  <c r="F85" i="1"/>
  <c r="F83" i="1" s="1"/>
  <c r="O83" i="1"/>
  <c r="N83" i="1"/>
  <c r="M83" i="1"/>
  <c r="K83" i="1"/>
  <c r="J83" i="1"/>
  <c r="I83" i="1"/>
  <c r="H83" i="1"/>
  <c r="G83" i="1"/>
  <c r="F86" i="1" l="1"/>
  <c r="P86" i="1"/>
  <c r="P96" i="1"/>
  <c r="P93" i="1" s="1"/>
  <c r="J93" i="1"/>
  <c r="P90" i="1"/>
  <c r="P79" i="1"/>
  <c r="L90" i="1"/>
  <c r="L86" i="1" s="1"/>
  <c r="P37" i="1"/>
  <c r="F175" i="1"/>
  <c r="P175" i="1"/>
  <c r="J123" i="1"/>
  <c r="J121" i="1" s="1"/>
  <c r="P75" i="1" l="1"/>
  <c r="P73" i="1" s="1"/>
  <c r="L75" i="1"/>
  <c r="L73" i="1" s="1"/>
  <c r="F75" i="1"/>
  <c r="F73" i="1" s="1"/>
  <c r="O73" i="1"/>
  <c r="N73" i="1"/>
  <c r="M73" i="1"/>
  <c r="K73" i="1"/>
  <c r="J73" i="1"/>
  <c r="I73" i="1"/>
  <c r="H73" i="1"/>
  <c r="G73" i="1"/>
  <c r="P72" i="1"/>
  <c r="P70" i="1" s="1"/>
  <c r="L72" i="1"/>
  <c r="L70" i="1" s="1"/>
  <c r="F72" i="1"/>
  <c r="F70" i="1" s="1"/>
  <c r="O70" i="1"/>
  <c r="N70" i="1"/>
  <c r="M70" i="1"/>
  <c r="K70" i="1"/>
  <c r="J70" i="1"/>
  <c r="I70" i="1"/>
  <c r="H70" i="1"/>
  <c r="G70" i="1"/>
  <c r="P64" i="1"/>
  <c r="P63" i="1" s="1"/>
  <c r="L64" i="1"/>
  <c r="L63" i="1" s="1"/>
  <c r="F64" i="1"/>
  <c r="O63" i="1"/>
  <c r="N63" i="1"/>
  <c r="M63" i="1"/>
  <c r="K63" i="1"/>
  <c r="J63" i="1"/>
  <c r="I63" i="1"/>
  <c r="H63" i="1"/>
  <c r="G63" i="1"/>
  <c r="F63" i="1"/>
  <c r="E63" i="1"/>
  <c r="P55" i="1"/>
  <c r="P54" i="1" s="1"/>
  <c r="L55" i="1"/>
  <c r="L54" i="1" s="1"/>
  <c r="F55" i="1"/>
  <c r="F54" i="1" s="1"/>
  <c r="O54" i="1"/>
  <c r="O48" i="1" s="1"/>
  <c r="N54" i="1"/>
  <c r="N48" i="1" s="1"/>
  <c r="M54" i="1"/>
  <c r="M48" i="1" s="1"/>
  <c r="K54" i="1"/>
  <c r="K48" i="1" s="1"/>
  <c r="J54" i="1"/>
  <c r="J48" i="1" s="1"/>
  <c r="I54" i="1"/>
  <c r="I48" i="1" s="1"/>
  <c r="H54" i="1"/>
  <c r="H48" i="1" s="1"/>
  <c r="G54" i="1"/>
  <c r="G48" i="1" s="1"/>
  <c r="E54" i="1"/>
  <c r="E48" i="1" s="1"/>
  <c r="P53" i="1"/>
  <c r="L53" i="1"/>
  <c r="F53" i="1"/>
  <c r="P52" i="1"/>
  <c r="L52" i="1"/>
  <c r="F52" i="1"/>
  <c r="P47" i="1"/>
  <c r="P46" i="1" s="1"/>
  <c r="L47" i="1"/>
  <c r="L46" i="1" s="1"/>
  <c r="F46" i="1"/>
  <c r="O46" i="1"/>
  <c r="N46" i="1"/>
  <c r="M46" i="1"/>
  <c r="K46" i="1"/>
  <c r="J46" i="1"/>
  <c r="I46" i="1"/>
  <c r="H46" i="1"/>
  <c r="G46" i="1"/>
  <c r="E46" i="1"/>
  <c r="P43" i="1"/>
  <c r="L43" i="1"/>
  <c r="F43" i="1"/>
  <c r="P36" i="1"/>
  <c r="F36" i="1"/>
  <c r="P34" i="1"/>
  <c r="F34" i="1"/>
  <c r="L48" i="1" l="1"/>
  <c r="P67" i="1" l="1"/>
  <c r="P66" i="1"/>
  <c r="P65" i="1" s="1"/>
  <c r="P60" i="1" s="1"/>
  <c r="L66" i="1"/>
  <c r="L65" i="1" s="1"/>
  <c r="O65" i="1"/>
  <c r="O60" i="1" s="1"/>
  <c r="N65" i="1"/>
  <c r="M65" i="1"/>
  <c r="K65" i="1"/>
  <c r="K60" i="1" s="1"/>
  <c r="J65" i="1"/>
  <c r="J60" i="1" s="1"/>
  <c r="I65" i="1"/>
  <c r="H65" i="1"/>
  <c r="H60" i="1" s="1"/>
  <c r="G65" i="1"/>
  <c r="G60" i="1" s="1"/>
  <c r="F65" i="1"/>
  <c r="F60" i="1" s="1"/>
  <c r="E65" i="1"/>
  <c r="E60" i="1" s="1"/>
  <c r="P173" i="1"/>
  <c r="P172" i="1"/>
  <c r="P171" i="1" s="1"/>
  <c r="L172" i="1"/>
  <c r="L171" i="1" s="1"/>
  <c r="L169" i="1" s="1"/>
  <c r="O171" i="1"/>
  <c r="O169" i="1" s="1"/>
  <c r="N171" i="1"/>
  <c r="N169" i="1" s="1"/>
  <c r="M171" i="1"/>
  <c r="M169" i="1" s="1"/>
  <c r="K171" i="1"/>
  <c r="K169" i="1" s="1"/>
  <c r="J171" i="1"/>
  <c r="J169" i="1" s="1"/>
  <c r="I171" i="1"/>
  <c r="I169" i="1" s="1"/>
  <c r="H171" i="1"/>
  <c r="H169" i="1" s="1"/>
  <c r="G171" i="1"/>
  <c r="G169" i="1" s="1"/>
  <c r="F171" i="1"/>
  <c r="F169" i="1" s="1"/>
  <c r="E171" i="1"/>
  <c r="E169" i="1" s="1"/>
  <c r="P167" i="1"/>
  <c r="P166" i="1"/>
  <c r="P165" i="1" s="1"/>
  <c r="L166" i="1"/>
  <c r="L165" i="1" s="1"/>
  <c r="L162" i="1" s="1"/>
  <c r="O165" i="1"/>
  <c r="O162" i="1" s="1"/>
  <c r="N165" i="1"/>
  <c r="N162" i="1" s="1"/>
  <c r="M165" i="1"/>
  <c r="M162" i="1" s="1"/>
  <c r="K165" i="1"/>
  <c r="K162" i="1" s="1"/>
  <c r="J165" i="1"/>
  <c r="J162" i="1" s="1"/>
  <c r="I165" i="1"/>
  <c r="I162" i="1" s="1"/>
  <c r="H165" i="1"/>
  <c r="H162" i="1" s="1"/>
  <c r="G165" i="1"/>
  <c r="G162" i="1" s="1"/>
  <c r="F165" i="1"/>
  <c r="F162" i="1" s="1"/>
  <c r="E165" i="1"/>
  <c r="E162" i="1" s="1"/>
  <c r="P160" i="1"/>
  <c r="P159" i="1"/>
  <c r="P158" i="1" s="1"/>
  <c r="L159" i="1"/>
  <c r="L158" i="1" s="1"/>
  <c r="L155" i="1" s="1"/>
  <c r="O158" i="1"/>
  <c r="O155" i="1" s="1"/>
  <c r="N158" i="1"/>
  <c r="N155" i="1" s="1"/>
  <c r="M158" i="1"/>
  <c r="M155" i="1" s="1"/>
  <c r="K158" i="1"/>
  <c r="K155" i="1" s="1"/>
  <c r="J158" i="1"/>
  <c r="J155" i="1" s="1"/>
  <c r="I158" i="1"/>
  <c r="I155" i="1" s="1"/>
  <c r="H158" i="1"/>
  <c r="H155" i="1" s="1"/>
  <c r="G158" i="1"/>
  <c r="G155" i="1" s="1"/>
  <c r="F158" i="1"/>
  <c r="F155" i="1" s="1"/>
  <c r="E158" i="1"/>
  <c r="E155" i="1" s="1"/>
  <c r="P153" i="1"/>
  <c r="P152" i="1"/>
  <c r="P151" i="1" s="1"/>
  <c r="L152" i="1"/>
  <c r="L151" i="1" s="1"/>
  <c r="L148" i="1" s="1"/>
  <c r="O151" i="1"/>
  <c r="O148" i="1" s="1"/>
  <c r="N151" i="1"/>
  <c r="N148" i="1" s="1"/>
  <c r="M151" i="1"/>
  <c r="M148" i="1" s="1"/>
  <c r="K151" i="1"/>
  <c r="K148" i="1" s="1"/>
  <c r="J151" i="1"/>
  <c r="J148" i="1" s="1"/>
  <c r="I151" i="1"/>
  <c r="I148" i="1" s="1"/>
  <c r="H151" i="1"/>
  <c r="H148" i="1" s="1"/>
  <c r="G151" i="1"/>
  <c r="G148" i="1" s="1"/>
  <c r="F151" i="1"/>
  <c r="E151" i="1"/>
  <c r="E148" i="1" s="1"/>
  <c r="P146" i="1"/>
  <c r="P145" i="1"/>
  <c r="P144" i="1" s="1"/>
  <c r="L145" i="1"/>
  <c r="L144" i="1" s="1"/>
  <c r="L141" i="1" s="1"/>
  <c r="O144" i="1"/>
  <c r="O141" i="1" s="1"/>
  <c r="N144" i="1"/>
  <c r="N141" i="1" s="1"/>
  <c r="M144" i="1"/>
  <c r="M141" i="1" s="1"/>
  <c r="K144" i="1"/>
  <c r="K141" i="1" s="1"/>
  <c r="J144" i="1"/>
  <c r="J141" i="1" s="1"/>
  <c r="I144" i="1"/>
  <c r="I141" i="1" s="1"/>
  <c r="H144" i="1"/>
  <c r="H141" i="1" s="1"/>
  <c r="G144" i="1"/>
  <c r="G141" i="1" s="1"/>
  <c r="F144" i="1"/>
  <c r="E144" i="1"/>
  <c r="E141" i="1" s="1"/>
  <c r="P137" i="1"/>
  <c r="P136" i="1" s="1"/>
  <c r="P138" i="1"/>
  <c r="G136" i="1"/>
  <c r="H136" i="1"/>
  <c r="H133" i="1" s="1"/>
  <c r="I136" i="1"/>
  <c r="J136" i="1"/>
  <c r="J133" i="1" s="1"/>
  <c r="K136" i="1"/>
  <c r="K133" i="1" s="1"/>
  <c r="M136" i="1"/>
  <c r="N136" i="1"/>
  <c r="O136" i="1"/>
  <c r="O133" i="1" s="1"/>
  <c r="E136" i="1"/>
  <c r="E133" i="1" s="1"/>
  <c r="L137" i="1"/>
  <c r="L136" i="1" s="1"/>
  <c r="L133" i="1" s="1"/>
  <c r="F136" i="1"/>
  <c r="F133" i="1" s="1"/>
  <c r="P169" i="1" l="1"/>
  <c r="P133" i="1"/>
  <c r="P155" i="1"/>
  <c r="P162" i="1"/>
  <c r="F80" i="1" l="1"/>
  <c r="G80" i="1"/>
  <c r="G76" i="1" s="1"/>
  <c r="H80" i="1"/>
  <c r="H76" i="1" s="1"/>
  <c r="I80" i="1"/>
  <c r="I76" i="1" s="1"/>
  <c r="J80" i="1"/>
  <c r="J76" i="1" s="1"/>
  <c r="K80" i="1"/>
  <c r="K76" i="1" s="1"/>
  <c r="L80" i="1"/>
  <c r="L76" i="1" s="1"/>
  <c r="M80" i="1"/>
  <c r="M76" i="1" s="1"/>
  <c r="N80" i="1"/>
  <c r="N76" i="1" s="1"/>
  <c r="O80" i="1"/>
  <c r="O76" i="1" s="1"/>
  <c r="E80" i="1"/>
  <c r="E76" i="1" s="1"/>
  <c r="P81" i="1"/>
  <c r="P80" i="1" s="1"/>
  <c r="P78" i="1"/>
  <c r="F78" i="1"/>
  <c r="F76" i="1" s="1"/>
  <c r="P131" i="1"/>
  <c r="P130" i="1" s="1"/>
  <c r="P129" i="1" s="1"/>
  <c r="F131" i="1"/>
  <c r="F130" i="1" s="1"/>
  <c r="F129" i="1" s="1"/>
  <c r="G130" i="1"/>
  <c r="G129" i="1" s="1"/>
  <c r="G125" i="1" s="1"/>
  <c r="H130" i="1"/>
  <c r="H129" i="1" s="1"/>
  <c r="H125" i="1" s="1"/>
  <c r="I130" i="1"/>
  <c r="I129" i="1" s="1"/>
  <c r="I125" i="1" s="1"/>
  <c r="J130" i="1"/>
  <c r="J129" i="1" s="1"/>
  <c r="J125" i="1" s="1"/>
  <c r="K130" i="1"/>
  <c r="K129" i="1" s="1"/>
  <c r="K125" i="1" s="1"/>
  <c r="L130" i="1"/>
  <c r="L129" i="1" s="1"/>
  <c r="L125" i="1" s="1"/>
  <c r="M130" i="1"/>
  <c r="M129" i="1" s="1"/>
  <c r="M125" i="1" s="1"/>
  <c r="N130" i="1"/>
  <c r="N129" i="1" s="1"/>
  <c r="N125" i="1" s="1"/>
  <c r="O130" i="1"/>
  <c r="O129" i="1" s="1"/>
  <c r="O125" i="1" s="1"/>
  <c r="E130" i="1"/>
  <c r="E129" i="1" s="1"/>
  <c r="E125" i="1" s="1"/>
  <c r="P107" i="1"/>
  <c r="P106" i="1" s="1"/>
  <c r="F107" i="1"/>
  <c r="F106" i="1" s="1"/>
  <c r="G106" i="1"/>
  <c r="H106" i="1"/>
  <c r="I106" i="1"/>
  <c r="J106" i="1"/>
  <c r="K106" i="1"/>
  <c r="L106" i="1"/>
  <c r="M106" i="1"/>
  <c r="N106" i="1"/>
  <c r="O106" i="1"/>
  <c r="E106" i="1"/>
  <c r="P105" i="1"/>
  <c r="P104" i="1" s="1"/>
  <c r="F105" i="1"/>
  <c r="F104" i="1" s="1"/>
  <c r="G104" i="1"/>
  <c r="G100" i="1" s="1"/>
  <c r="H104" i="1"/>
  <c r="H100" i="1" s="1"/>
  <c r="I104" i="1"/>
  <c r="I100" i="1" s="1"/>
  <c r="J104" i="1"/>
  <c r="J100" i="1" s="1"/>
  <c r="K104" i="1"/>
  <c r="K100" i="1" s="1"/>
  <c r="L104" i="1"/>
  <c r="L100" i="1" s="1"/>
  <c r="M104" i="1"/>
  <c r="M100" i="1" s="1"/>
  <c r="N104" i="1"/>
  <c r="N100" i="1" s="1"/>
  <c r="O104" i="1"/>
  <c r="O100" i="1" s="1"/>
  <c r="E104" i="1"/>
  <c r="E100" i="1" s="1"/>
  <c r="P103" i="1"/>
  <c r="P100" i="1" s="1"/>
  <c r="F103" i="1"/>
  <c r="F100" i="1" s="1"/>
  <c r="P51" i="1"/>
  <c r="F51" i="1"/>
  <c r="P26" i="1"/>
  <c r="F26" i="1"/>
  <c r="P33" i="1"/>
  <c r="F33" i="1"/>
  <c r="P30" i="1"/>
  <c r="F30" i="1"/>
  <c r="P29" i="1"/>
  <c r="F29" i="1"/>
  <c r="P28" i="1"/>
  <c r="P27" i="1" s="1"/>
  <c r="F28" i="1"/>
  <c r="F27" i="1" s="1"/>
  <c r="G27" i="1"/>
  <c r="G23" i="1" s="1"/>
  <c r="H27" i="1"/>
  <c r="H23" i="1" s="1"/>
  <c r="I27" i="1"/>
  <c r="I23" i="1" s="1"/>
  <c r="J27" i="1"/>
  <c r="J23" i="1" s="1"/>
  <c r="K27" i="1"/>
  <c r="K23" i="1" s="1"/>
  <c r="L27" i="1"/>
  <c r="L23" i="1" s="1"/>
  <c r="M27" i="1"/>
  <c r="M23" i="1" s="1"/>
  <c r="N27" i="1"/>
  <c r="N23" i="1" s="1"/>
  <c r="O27" i="1"/>
  <c r="O23" i="1" s="1"/>
  <c r="E27" i="1"/>
  <c r="E23" i="1" s="1"/>
  <c r="P150" i="1"/>
  <c r="P148" i="1" s="1"/>
  <c r="F150" i="1"/>
  <c r="F148" i="1" s="1"/>
  <c r="P116" i="1"/>
  <c r="P114" i="1" s="1"/>
  <c r="F116" i="1"/>
  <c r="F114" i="1" s="1"/>
  <c r="P23" i="1" l="1"/>
  <c r="F23" i="1"/>
  <c r="P76" i="1"/>
  <c r="L67" i="1"/>
  <c r="L60" i="1" s="1"/>
  <c r="M67" i="1"/>
  <c r="M60" i="1" s="1"/>
  <c r="I67" i="1"/>
  <c r="I60" i="1" s="1"/>
  <c r="N67" i="1"/>
  <c r="N60" i="1" s="1"/>
  <c r="P127" i="1"/>
  <c r="P125" i="1" s="1"/>
  <c r="P143" i="1"/>
  <c r="P141" i="1" s="1"/>
  <c r="F143" i="1"/>
  <c r="F141" i="1" s="1"/>
  <c r="G138" i="1"/>
  <c r="G133" i="1" s="1"/>
  <c r="I138" i="1"/>
  <c r="I133" i="1" s="1"/>
  <c r="M138" i="1"/>
  <c r="M133" i="1" s="1"/>
  <c r="N138" i="1"/>
  <c r="N133" i="1" s="1"/>
  <c r="P128" i="1"/>
  <c r="F128" i="1"/>
  <c r="F127" i="1" l="1"/>
  <c r="F125" i="1" s="1"/>
  <c r="P50" i="1" l="1"/>
  <c r="P48" i="1" s="1"/>
  <c r="F50" i="1"/>
  <c r="F48" i="1" s="1"/>
  <c r="P45" i="1" l="1"/>
  <c r="P44" i="1" s="1"/>
  <c r="F45" i="1"/>
  <c r="F44" i="1" s="1"/>
  <c r="G44" i="1"/>
  <c r="H44" i="1"/>
  <c r="I44" i="1"/>
  <c r="J44" i="1"/>
  <c r="K44" i="1"/>
  <c r="L44" i="1"/>
  <c r="M44" i="1"/>
  <c r="N44" i="1"/>
  <c r="O44" i="1"/>
  <c r="E44" i="1"/>
  <c r="E41" i="1" s="1"/>
  <c r="O41" i="1" l="1"/>
  <c r="K41" i="1"/>
  <c r="G41" i="1"/>
  <c r="N41" i="1"/>
  <c r="J41" i="1"/>
  <c r="F41" i="1"/>
  <c r="M41" i="1"/>
  <c r="I41" i="1"/>
  <c r="P41" i="1"/>
  <c r="L41" i="1"/>
  <c r="H41" i="1"/>
</calcChain>
</file>

<file path=xl/sharedStrings.xml><?xml version="1.0" encoding="utf-8"?>
<sst xmlns="http://schemas.openxmlformats.org/spreadsheetml/2006/main" count="555" uniqueCount="332">
  <si>
    <t>Загальний фонд</t>
  </si>
  <si>
    <t>Спеціальний фонд</t>
  </si>
  <si>
    <t>Разом</t>
  </si>
  <si>
    <t>Всього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</si>
  <si>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</si>
  <si>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</si>
  <si>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</si>
  <si>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</si>
  <si>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</si>
  <si>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у тому числі бюджет розвитку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</si>
  <si>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</si>
  <si>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</si>
  <si>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</si>
  <si>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</si>
  <si>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(код бюджету)</t>
  </si>
  <si>
    <t>(грн)</t>
  </si>
  <si>
    <t xml:space="preserve">        Візи:</t>
  </si>
  <si>
    <t>Ліліана РИМАР</t>
  </si>
  <si>
    <t>Вікторія ДОВЖИК</t>
  </si>
  <si>
    <t>від ______________ № _____</t>
  </si>
  <si>
    <t xml:space="preserve">        Затверджено  </t>
  </si>
  <si>
    <t xml:space="preserve"> ухвалою міської ради</t>
  </si>
  <si>
    <t>Секретар ради</t>
  </si>
  <si>
    <t>Маркіян ЛОПАЧАК</t>
  </si>
  <si>
    <t>Зміни до розподілу видатків бюджету Львівської міської територіальної громади на 2026 рік</t>
  </si>
  <si>
    <t>0800000</t>
  </si>
  <si>
    <t>Управління соціального захисту департаменту гуманітарної політики Львівської міської ради</t>
  </si>
  <si>
    <t>0810000</t>
  </si>
  <si>
    <t>Директор департаменту фінансової політики</t>
  </si>
  <si>
    <t>Заступник директора департаменту фінансової</t>
  </si>
  <si>
    <t>політики - начальник управління бюджету</t>
  </si>
  <si>
    <t>0813190</t>
  </si>
  <si>
    <t>3190</t>
  </si>
  <si>
    <t>Соціальний захист ветеранів війни та праці</t>
  </si>
  <si>
    <t>0813193</t>
  </si>
  <si>
    <t>3193</t>
  </si>
  <si>
    <t>1090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</si>
  <si>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</si>
  <si>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1000000</t>
  </si>
  <si>
    <t>Управління культури департаменту освіти та культури Львівської міської ради</t>
  </si>
  <si>
    <t>1010000</t>
  </si>
  <si>
    <t>1010160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</si>
  <si>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</si>
  <si>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</si>
  <si>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</si>
  <si>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3700000</t>
  </si>
  <si>
    <t>Департамент фінансової політики Львівської міської ради</t>
  </si>
  <si>
    <t>3710000</t>
  </si>
  <si>
    <t>3710160</t>
  </si>
  <si>
    <t>у тому числі на упорядкування видатків на утримання апарату управління виконавчих органів Львівської міської ради</t>
  </si>
  <si>
    <t>4200000</t>
  </si>
  <si>
    <t>Залізнична районна адміністрація Львівської міської ради</t>
  </si>
  <si>
    <t>4210000</t>
  </si>
  <si>
    <t>4210160</t>
  </si>
  <si>
    <t>3300000</t>
  </si>
  <si>
    <t xml:space="preserve"> Юридичний департамент Львівської міської ради</t>
  </si>
  <si>
    <t>3310000</t>
  </si>
  <si>
    <t>3310160</t>
  </si>
  <si>
    <t>4300000</t>
  </si>
  <si>
    <t xml:space="preserve"> Личаківська районна адміністрація Львівської міської ради</t>
  </si>
  <si>
    <t>4310000</t>
  </si>
  <si>
    <t>4310160</t>
  </si>
  <si>
    <t>0600000</t>
  </si>
  <si>
    <t>Управління освітньої інфраструктури департаменту освіти та культури Львівської міської ради</t>
  </si>
  <si>
    <t>0610000</t>
  </si>
  <si>
    <t>0611010</t>
  </si>
  <si>
    <t>1010</t>
  </si>
  <si>
    <t>0910</t>
  </si>
  <si>
    <t>Надання дошкільної освіти</t>
  </si>
  <si>
    <t>0611020</t>
  </si>
  <si>
    <t>1020</t>
  </si>
  <si>
    <t>Надання загальної середньої освіти за рахунок коштів місцевого бюджету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</si>
  <si>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</si>
  <si>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</si>
  <si>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</si>
  <si>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</si>
  <si>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</si>
  <si>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</si>
  <si>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</si>
  <si>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</si>
  <si>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0611130</t>
  </si>
  <si>
    <t>1130</t>
  </si>
  <si>
    <t>0990</t>
  </si>
  <si>
    <t>Методичне забезпечення діяльності закладів освіти</t>
  </si>
  <si>
    <t>0611160</t>
  </si>
  <si>
    <t>1160</t>
  </si>
  <si>
    <t>Забезпечення діяльності центрів професійного розвитку педагогічних працівників</t>
  </si>
  <si>
    <t>1011080</t>
  </si>
  <si>
    <t>1080</t>
  </si>
  <si>
    <t>Надання спеціалізованої освіти мистецькими школами</t>
  </si>
  <si>
    <t>3200000</t>
  </si>
  <si>
    <t>Департамент освіти та культури Львівської міської ради</t>
  </si>
  <si>
    <t>3210000</t>
  </si>
  <si>
    <t>3211070</t>
  </si>
  <si>
    <t>3211090</t>
  </si>
  <si>
    <t>3211091</t>
  </si>
  <si>
    <t>1091</t>
  </si>
  <si>
    <t>0930</t>
  </si>
  <si>
    <t>3211140</t>
  </si>
  <si>
    <t>1140</t>
  </si>
  <si>
    <t>Інші програми, заклади та заходи у сфері освіти</t>
  </si>
  <si>
    <t>3211141</t>
  </si>
  <si>
    <t>1141</t>
  </si>
  <si>
    <t>Забезпечення діяльності інших закладів у сфері освіти</t>
  </si>
  <si>
    <t xml:space="preserve">                 Додаток 3</t>
  </si>
  <si>
    <t>3717693</t>
  </si>
  <si>
    <t>7693</t>
  </si>
  <si>
    <t>0490</t>
  </si>
  <si>
    <t>Інші заходи, пов'язані з економічною діяльністю</t>
  </si>
  <si>
    <t xml:space="preserve"> - видатки на здійснення повноважень органів місцевого самоврядування</t>
  </si>
  <si>
    <t>3717690</t>
  </si>
  <si>
    <t>7690</t>
  </si>
  <si>
    <t>Інша економічна діяльність</t>
  </si>
  <si>
    <t>Підготовка кадрів закладами професійної освіти та іншими закладами освіти</t>
  </si>
  <si>
    <t>Підготовка кадрів закладами професійної освіти та іншими закладами освіти за рахунок коштів місцевого бюджету</t>
  </si>
  <si>
    <t>1900000</t>
  </si>
  <si>
    <t>Департамент міської мобільності та вуличної інфраструктури Львівської міської ради</t>
  </si>
  <si>
    <t>1910000</t>
  </si>
  <si>
    <t>1910160</t>
  </si>
  <si>
    <t>0100000</t>
  </si>
  <si>
    <t>Департамент "Секретаріат ради" Львівської міської ради</t>
  </si>
  <si>
    <t>0110000</t>
  </si>
  <si>
    <t>0110160</t>
  </si>
  <si>
    <t>у тому числі видатки ради</t>
  </si>
  <si>
    <t>1917480</t>
  </si>
  <si>
    <t>7480</t>
  </si>
  <si>
    <t>0456</t>
  </si>
  <si>
    <t>Підготовка та реалізація публічних інвестиційних проектів / програм публічних інвестицій за рахунок коштів місцевого бюджету в галузі дорожнього господарства</t>
  </si>
  <si>
    <t>1917420</t>
  </si>
  <si>
    <t>7420</t>
  </si>
  <si>
    <t>Забезпечення надання послуг з перевезення пасажирів електротранспортом</t>
  </si>
  <si>
    <t>Підготовка та реалізація публічних інвестиційних проектів/програм публічних інвестицій в галузі (секторі) «Транспорт» за рахунок коштів місцевого бюджету</t>
  </si>
  <si>
    <t>0455</t>
  </si>
  <si>
    <t>1917427</t>
  </si>
  <si>
    <t>1917330</t>
  </si>
  <si>
    <t>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</si>
  <si>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</si>
  <si>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4100000</t>
  </si>
  <si>
    <t xml:space="preserve"> Галицька районна адміністрація Львівської міської ради</t>
  </si>
  <si>
    <t>4110000</t>
  </si>
  <si>
    <t>0610</t>
  </si>
  <si>
    <t>4116080</t>
  </si>
  <si>
    <t>6080</t>
  </si>
  <si>
    <t>4116081</t>
  </si>
  <si>
    <t>6081</t>
  </si>
  <si>
    <t>4116091</t>
  </si>
  <si>
    <t>6091</t>
  </si>
  <si>
    <t>Реалізація державних та місцевих житлових програм</t>
  </si>
  <si>
    <t>Підготовка та реалізація публічних інвестиційних проектів/програм публічних інвестицій в галузі (секторі) «Житло» за рахунок коштів місцевого бюджету</t>
  </si>
  <si>
    <t>0640</t>
  </si>
  <si>
    <t>4216080</t>
  </si>
  <si>
    <t>4216081</t>
  </si>
  <si>
    <t>4216091</t>
  </si>
  <si>
    <t>4316080</t>
  </si>
  <si>
    <t>4316081</t>
  </si>
  <si>
    <t>4316091</t>
  </si>
  <si>
    <t>4400000</t>
  </si>
  <si>
    <t>4410000</t>
  </si>
  <si>
    <t>4416080</t>
  </si>
  <si>
    <t>4416081</t>
  </si>
  <si>
    <t>4416091</t>
  </si>
  <si>
    <t>4500000</t>
  </si>
  <si>
    <t>4510000</t>
  </si>
  <si>
    <t>4516080</t>
  </si>
  <si>
    <t>4516081</t>
  </si>
  <si>
    <t>4516091</t>
  </si>
  <si>
    <t>4600000</t>
  </si>
  <si>
    <t>4610000</t>
  </si>
  <si>
    <t>4616080</t>
  </si>
  <si>
    <t>4616081</t>
  </si>
  <si>
    <t>4616091</t>
  </si>
  <si>
    <t>Франківська районна адміністрація Львівської міської ради</t>
  </si>
  <si>
    <t xml:space="preserve"> Шевченківська районна адміністрація Львівської міської ради</t>
  </si>
  <si>
    <t xml:space="preserve"> Сихівська районна адміністрація Львівської міської ради</t>
  </si>
  <si>
    <t>1200000</t>
  </si>
  <si>
    <t>1210000</t>
  </si>
  <si>
    <t>1216080</t>
  </si>
  <si>
    <t>1216081</t>
  </si>
  <si>
    <t>1216091</t>
  </si>
  <si>
    <t>Департамент житлового господарства та інфраструктури Львівської міської ради</t>
  </si>
  <si>
    <t>0611200</t>
  </si>
  <si>
    <t>1200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</si>
  <si>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</si>
  <si>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0618340</t>
  </si>
  <si>
    <t>8340</t>
  </si>
  <si>
    <t>0540</t>
  </si>
  <si>
    <t>Природоохоронні заходи за рахунок цільових фондів</t>
  </si>
  <si>
    <t>0810160</t>
  </si>
  <si>
    <t>0813240</t>
  </si>
  <si>
    <t>3240</t>
  </si>
  <si>
    <t>Інші заклади та заходи</t>
  </si>
  <si>
    <t>0813241</t>
  </si>
  <si>
    <t>3241</t>
  </si>
  <si>
    <t>Надання комплексу послуг особам/сім’ям у сфері соціального захисту та соціального забезпечення іншими надавачами соціальних послуг</t>
  </si>
  <si>
    <t>1014010</t>
  </si>
  <si>
    <t>4010</t>
  </si>
  <si>
    <t>0821</t>
  </si>
  <si>
    <t>Фінансова підтримка театрів</t>
  </si>
  <si>
    <t>1014030</t>
  </si>
  <si>
    <t>4030</t>
  </si>
  <si>
    <t>0824</t>
  </si>
  <si>
    <t>Забезпечення діяльності бібліотек</t>
  </si>
  <si>
    <t>1014080</t>
  </si>
  <si>
    <t>4080</t>
  </si>
  <si>
    <t>Інші заклади та заходи в галузі культури і мистецтва</t>
  </si>
  <si>
    <t>1014082</t>
  </si>
  <si>
    <t>4082</t>
  </si>
  <si>
    <t>0829</t>
  </si>
  <si>
    <t>Інші заходи в галузі культури і мистецтва</t>
  </si>
  <si>
    <t>1213240</t>
  </si>
  <si>
    <t>1213242</t>
  </si>
  <si>
    <t>3242</t>
  </si>
  <si>
    <t>1400000</t>
  </si>
  <si>
    <t>Управління екології та природних ресурсів департаменту природних ресурсів та будівництва Львівської міської ради</t>
  </si>
  <si>
    <t>1410000</t>
  </si>
  <si>
    <t>1418340</t>
  </si>
  <si>
    <t>1800000</t>
  </si>
  <si>
    <t>Офіс охорони культурної спадщини Львівської міської ради</t>
  </si>
  <si>
    <t>1810000</t>
  </si>
  <si>
    <t>1810160</t>
  </si>
  <si>
    <t>2300000</t>
  </si>
  <si>
    <t>Департамент "Адміністрація міського голови" Львівської міської ради</t>
  </si>
  <si>
    <t>2310000</t>
  </si>
  <si>
    <t>2310180</t>
  </si>
  <si>
    <t>0180</t>
  </si>
  <si>
    <t>0133</t>
  </si>
  <si>
    <t>Інша діяльність у сфері державного управління</t>
  </si>
  <si>
    <t>2800000</t>
  </si>
  <si>
    <t>Департамент природних ресурсів та будівництва Львівської міської ради</t>
  </si>
  <si>
    <t>2810000</t>
  </si>
  <si>
    <t>2818340</t>
  </si>
  <si>
    <t>2900000</t>
  </si>
  <si>
    <t xml:space="preserve"> Управління з питань цивільного захисту та територіальної оборони Львівської міської ради</t>
  </si>
  <si>
    <t>2910000</t>
  </si>
  <si>
    <t>2918340</t>
  </si>
  <si>
    <t>3210160</t>
  </si>
  <si>
    <t>3211200</t>
  </si>
  <si>
    <t>3214080</t>
  </si>
  <si>
    <t>3214082</t>
  </si>
  <si>
    <t>3218340</t>
  </si>
  <si>
    <t>3219800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</si>
  <si>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</si>
  <si>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</si>
  <si>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3310180</t>
  </si>
  <si>
    <t xml:space="preserve"> - на виконання рішень судів</t>
  </si>
  <si>
    <t>3316090</t>
  </si>
  <si>
    <t>6090</t>
  </si>
  <si>
    <t>Інша діяльність у сфері житлово-комунального господарства</t>
  </si>
  <si>
    <t>3500000</t>
  </si>
  <si>
    <t>Управління інвестицій та проєктів департаменту економічного розвитку Львівської міської ради</t>
  </si>
  <si>
    <t>3510000</t>
  </si>
  <si>
    <t>3517700</t>
  </si>
  <si>
    <t>7700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</si>
  <si>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</si>
  <si>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 xml:space="preserve"> - Оснащення Центру психосоціальної реабілітації UNBROKEN у Львові – Проєкт солідарності "Блакитної землі"</t>
  </si>
  <si>
    <t>4110160</t>
  </si>
  <si>
    <t>4118340</t>
  </si>
  <si>
    <t>4218340</t>
  </si>
  <si>
    <t>4318340</t>
  </si>
  <si>
    <t>4410160</t>
  </si>
  <si>
    <t>4418340</t>
  </si>
  <si>
    <t>4510160</t>
  </si>
  <si>
    <t>4518340</t>
  </si>
  <si>
    <t>4618340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</si>
  <si>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</si>
  <si>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4700000</t>
  </si>
  <si>
    <t>Офіс агломерації та розвитку громад Львівської міської ради</t>
  </si>
  <si>
    <t>4710000</t>
  </si>
  <si>
    <t>4710180</t>
  </si>
  <si>
    <t>4718340</t>
  </si>
  <si>
    <t>4719800</t>
  </si>
  <si>
    <t>0611300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</si>
  <si>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</si>
  <si>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</si>
  <si>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0700000</t>
  </si>
  <si>
    <t>Управління охорони здоров'я департаменту гуманітарної політики Львівської міської ради</t>
  </si>
  <si>
    <t>0710000</t>
  </si>
  <si>
    <t>0712170</t>
  </si>
  <si>
    <t>2170</t>
  </si>
  <si>
    <t>0763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</si>
  <si>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</si>
  <si>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0717367</t>
  </si>
  <si>
    <t>7367</t>
  </si>
  <si>
    <t xml:space="preserve">Реалізація проектів у рамках Програми відновлення України III
</t>
  </si>
  <si>
    <t>1217480</t>
  </si>
  <si>
    <t>2700000</t>
  </si>
  <si>
    <t xml:space="preserve"> Департамент економічного розвитку Львівської міської ради</t>
  </si>
  <si>
    <t>2710000</t>
  </si>
  <si>
    <t>2713250</t>
  </si>
  <si>
    <t>3250</t>
  </si>
  <si>
    <t>Підготовка та реалізація публічних інвестиційних проектів / програм публічних інвестицій за рахунок коштів місцевого бюджету в галузі соціального захисту та соціального забезпечення</t>
  </si>
  <si>
    <t>2717330</t>
  </si>
  <si>
    <t>Інші заходи та заклади у сфері соціального захисту і соціального забезпечення</t>
  </si>
  <si>
    <t>1100000</t>
  </si>
  <si>
    <t>Офіс спорту Львівської міської ради</t>
  </si>
  <si>
    <t>1110000</t>
  </si>
  <si>
    <t>1115060</t>
  </si>
  <si>
    <t>5060</t>
  </si>
  <si>
    <t>Інші заходи з розвитку фізичної культури та спорту</t>
  </si>
  <si>
    <t>1115062</t>
  </si>
  <si>
    <t>5062</t>
  </si>
  <si>
    <t>0810</t>
  </si>
  <si>
    <t>Підтримка спорту вищих досягнень та організацій, які здійснюють фізкультурно-спортивну діяльність в регіоні</t>
  </si>
  <si>
    <t>2719800</t>
  </si>
  <si>
    <t>0611140</t>
  </si>
  <si>
    <t>0611141</t>
  </si>
  <si>
    <t>3211300</t>
  </si>
  <si>
    <t>0610160</t>
  </si>
  <si>
    <t>1210160</t>
  </si>
  <si>
    <t>2710160</t>
  </si>
  <si>
    <t>2810160</t>
  </si>
  <si>
    <t>4118110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</si>
  <si>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</si>
  <si>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</si>
  <si>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</si>
  <si>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3718710</t>
  </si>
  <si>
    <t>8710</t>
  </si>
  <si>
    <t>Резервний фонд місцевого бюджету</t>
  </si>
  <si>
    <t xml:space="preserve"> - на виконання рішення Господарського суду Львівської області у справі №914/1595/24 від 14.10.2024 для проведення демонтажу металевих воріт, шлагбаума та сітчастої огорожі біля житлового будинку №11 на вул. Б.-І. Антонича у м. Львові</t>
  </si>
  <si>
    <t>0200000</t>
  </si>
  <si>
    <t>Виконавчий комітет Львівської міської ради</t>
  </si>
  <si>
    <t>0210000</t>
  </si>
  <si>
    <t>0217670</t>
  </si>
  <si>
    <t>7670</t>
  </si>
  <si>
    <t>Внески до статутного капіталу суб'єктів господарювання</t>
  </si>
  <si>
    <t>0218240</t>
  </si>
  <si>
    <t>8240</t>
  </si>
  <si>
    <t>0380</t>
  </si>
  <si>
    <t>Заходи та роботи з територіальної оборони</t>
  </si>
  <si>
    <t>1217670</t>
  </si>
  <si>
    <t>2717670</t>
  </si>
  <si>
    <t>Член редакційної комісії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</si>
</sst>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0.0"/>
    <numFmt numFmtId="166" formatCode="#,##0.000"/>
    <numFmt numFmtId="167" formatCode="_-* #,##0.00_₴_-;\-* #,##0.00_₴_-;_-* &quot;-&quot;??_₴_-;_-@_-"/>
  </numFmts>
  <fonts count="34">
    <font>
      <sz val="10"/>
      <name val="Times New Roman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Courier New"/>
      <family val="3"/>
      <charset val="204"/>
    </font>
    <font>
      <sz val="16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2"/>
      <name val="Arial"/>
      <family val="2"/>
      <charset val="204"/>
    </font>
    <font>
      <sz val="13"/>
      <name val="Arial"/>
      <family val="2"/>
      <charset val="204"/>
    </font>
    <font>
      <i/>
      <sz val="10"/>
      <name val="Arial"/>
      <family val="2"/>
      <charset val="204"/>
    </font>
    <font>
      <sz val="10"/>
      <name val="Times New Roman"/>
      <family val="1"/>
      <charset val="204"/>
    </font>
    <font>
      <sz val="20"/>
      <name val="Arial"/>
      <family val="2"/>
      <charset val="204"/>
    </font>
    <font>
      <i/>
      <sz val="20"/>
      <name val="Arial"/>
      <family val="2"/>
      <charset val="204"/>
    </font>
    <font>
      <b/>
      <sz val="20"/>
      <name val="Arial"/>
      <family val="2"/>
      <charset val="204"/>
    </font>
    <font>
      <sz val="20"/>
      <name val="Times New Roman"/>
      <family val="1"/>
      <charset val="204"/>
    </font>
    <font>
      <b/>
      <sz val="16"/>
      <name val="Arial"/>
      <family val="2"/>
      <charset val="204"/>
    </font>
    <font>
      <sz val="11"/>
      <name val="Arial"/>
      <family val="2"/>
      <charset val="204"/>
    </font>
    <font>
      <sz val="8"/>
      <name val="Arial"/>
      <family val="2"/>
      <charset val="204"/>
    </font>
    <font>
      <sz val="14"/>
      <name val="Svoboda"/>
      <family val="2"/>
      <charset val="204"/>
    </font>
    <font>
      <i/>
      <sz val="13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9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12" fillId="0" borderId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4" fillId="22" borderId="2" applyNumberFormat="0" applyAlignment="0" applyProtection="0"/>
    <xf numFmtId="0" fontId="9" fillId="22" borderId="1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3" applyNumberFormat="0" applyFill="0" applyAlignment="0" applyProtection="0"/>
    <xf numFmtId="0" fontId="10" fillId="13" borderId="0" applyNumberFormat="0" applyBorder="0" applyAlignment="0" applyProtection="0"/>
    <xf numFmtId="0" fontId="8" fillId="0" borderId="0"/>
    <xf numFmtId="0" fontId="12" fillId="0" borderId="0"/>
    <xf numFmtId="0" fontId="3" fillId="3" borderId="0" applyNumberFormat="0" applyBorder="0" applyAlignment="0" applyProtection="0"/>
    <xf numFmtId="0" fontId="5" fillId="0" borderId="0" applyNumberFormat="0" applyFill="0" applyBorder="0" applyAlignment="0" applyProtection="0"/>
    <xf numFmtId="0" fontId="8" fillId="10" borderId="4" applyNumberFormat="0" applyFont="0" applyAlignment="0" applyProtection="0"/>
    <xf numFmtId="0" fontId="1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36">
    <xf numFmtId="0" fontId="0" fillId="0" borderId="0" xfId="0"/>
    <xf numFmtId="0" fontId="13" fillId="0" borderId="0" xfId="0" applyFont="1"/>
    <xf numFmtId="0" fontId="16" fillId="0" borderId="0" xfId="0" applyFont="1"/>
    <xf numFmtId="0" fontId="18" fillId="0" borderId="0" xfId="0" applyFont="1"/>
    <xf numFmtId="0" fontId="18" fillId="0" borderId="0" xfId="0" applyFont="1" applyAlignment="1">
      <alignment horizontal="left" vertical="center"/>
    </xf>
    <xf numFmtId="0" fontId="19" fillId="0" borderId="0" xfId="0" applyFont="1"/>
    <xf numFmtId="0" fontId="15" fillId="0" borderId="0" xfId="50" applyFont="1" applyAlignment="1">
      <alignment vertical="center"/>
    </xf>
    <xf numFmtId="4" fontId="18" fillId="0" borderId="0" xfId="0" applyNumberFormat="1" applyFont="1" applyAlignment="1">
      <alignment horizontal="right" vertical="top"/>
    </xf>
    <xf numFmtId="0" fontId="18" fillId="0" borderId="0" xfId="0" applyFont="1" applyAlignment="1">
      <alignment horizontal="right"/>
    </xf>
    <xf numFmtId="0" fontId="17" fillId="0" borderId="0" xfId="0" applyFont="1"/>
    <xf numFmtId="0" fontId="15" fillId="0" borderId="0" xfId="0" applyFont="1" applyAlignment="1">
      <alignment vertical="center"/>
    </xf>
    <xf numFmtId="49" fontId="19" fillId="0" borderId="0" xfId="0" applyNumberFormat="1" applyFont="1" applyAlignment="1">
      <alignment horizontal="center" vertical="justify"/>
    </xf>
    <xf numFmtId="0" fontId="19" fillId="0" borderId="0" xfId="0" applyFont="1" applyAlignment="1">
      <alignment horizontal="left" wrapText="1"/>
    </xf>
    <xf numFmtId="3" fontId="19" fillId="0" borderId="0" xfId="0" applyNumberFormat="1" applyFont="1" applyAlignment="1">
      <alignment horizontal="right" vertical="top"/>
    </xf>
    <xf numFmtId="3" fontId="16" fillId="0" borderId="0" xfId="0" applyNumberFormat="1" applyFont="1" applyAlignment="1">
      <alignment horizontal="right" vertical="top"/>
    </xf>
    <xf numFmtId="0" fontId="19" fillId="0" borderId="0" xfId="0" applyFont="1" applyAlignment="1">
      <alignment horizontal="right"/>
    </xf>
    <xf numFmtId="0" fontId="20" fillId="0" borderId="0" xfId="0" applyFont="1"/>
    <xf numFmtId="3" fontId="18" fillId="0" borderId="0" xfId="0" applyNumberFormat="1" applyFont="1"/>
    <xf numFmtId="0" fontId="23" fillId="0" borderId="0" xfId="50" applyFont="1" applyAlignment="1">
      <alignment vertical="top"/>
    </xf>
    <xf numFmtId="0" fontId="23" fillId="0" borderId="0" xfId="0" applyFont="1" applyAlignment="1">
      <alignment horizontal="center" vertical="center"/>
    </xf>
    <xf numFmtId="0" fontId="23" fillId="0" borderId="0" xfId="0" applyFont="1"/>
    <xf numFmtId="1" fontId="23" fillId="0" borderId="0" xfId="0" applyNumberFormat="1" applyFont="1" applyAlignment="1">
      <alignment horizontal="right"/>
    </xf>
    <xf numFmtId="1" fontId="23" fillId="0" borderId="0" xfId="0" applyNumberFormat="1" applyFont="1" applyAlignment="1">
      <alignment vertical="center"/>
    </xf>
    <xf numFmtId="0" fontId="23" fillId="0" borderId="0" xfId="50" applyFont="1" applyAlignment="1">
      <alignment vertical="center"/>
    </xf>
    <xf numFmtId="165" fontId="23" fillId="0" borderId="0" xfId="50" applyNumberFormat="1" applyFont="1" applyAlignment="1">
      <alignment vertical="center"/>
    </xf>
    <xf numFmtId="166" fontId="25" fillId="0" borderId="0" xfId="50" applyNumberFormat="1" applyFont="1" applyAlignment="1">
      <alignment vertical="center"/>
    </xf>
    <xf numFmtId="0" fontId="23" fillId="0" borderId="0" xfId="50" applyFont="1" applyAlignment="1">
      <alignment horizontal="left" vertical="center"/>
    </xf>
    <xf numFmtId="0" fontId="23" fillId="0" borderId="0" xfId="50" applyFont="1" applyAlignment="1">
      <alignment horizontal="right" vertical="center"/>
    </xf>
    <xf numFmtId="0" fontId="23" fillId="0" borderId="0" xfId="0" applyFont="1" applyAlignment="1">
      <alignment vertical="center"/>
    </xf>
    <xf numFmtId="1" fontId="24" fillId="0" borderId="0" xfId="0" applyNumberFormat="1" applyFont="1" applyAlignment="1">
      <alignment vertical="center"/>
    </xf>
    <xf numFmtId="0" fontId="23" fillId="0" borderId="0" xfId="0" applyFont="1" applyAlignment="1">
      <alignment horizontal="left" vertical="center"/>
    </xf>
    <xf numFmtId="3" fontId="13" fillId="0" borderId="0" xfId="0" applyNumberFormat="1" applyFont="1"/>
    <xf numFmtId="0" fontId="16" fillId="0" borderId="0" xfId="0" applyFont="1" applyAlignment="1">
      <alignment horizontal="left" vertical="top"/>
    </xf>
    <xf numFmtId="0" fontId="13" fillId="23" borderId="0" xfId="0" applyFont="1" applyFill="1" applyAlignment="1">
      <alignment horizontal="center"/>
    </xf>
    <xf numFmtId="3" fontId="27" fillId="23" borderId="0" xfId="0" applyNumberFormat="1" applyFont="1" applyFill="1" applyAlignment="1">
      <alignment horizontal="center" vertical="top" wrapText="1"/>
    </xf>
    <xf numFmtId="0" fontId="19" fillId="23" borderId="6" xfId="0" applyFont="1" applyFill="1" applyBorder="1" applyAlignment="1">
      <alignment horizontal="center"/>
    </xf>
    <xf numFmtId="0" fontId="13" fillId="23" borderId="6" xfId="0" applyFont="1" applyFill="1" applyBorder="1" applyAlignment="1">
      <alignment horizontal="center"/>
    </xf>
    <xf numFmtId="0" fontId="17" fillId="23" borderId="0" xfId="0" applyFont="1" applyFill="1" applyAlignment="1">
      <alignment horizontal="center" vertical="top"/>
    </xf>
    <xf numFmtId="0" fontId="17" fillId="23" borderId="0" xfId="0" applyFont="1" applyFill="1" applyAlignment="1">
      <alignment horizontal="center"/>
    </xf>
    <xf numFmtId="0" fontId="18" fillId="23" borderId="6" xfId="0" applyFont="1" applyFill="1" applyBorder="1" applyAlignment="1">
      <alignment horizontal="center" vertical="center"/>
    </xf>
    <xf numFmtId="0" fontId="16" fillId="23" borderId="5" xfId="0" applyFont="1" applyFill="1" applyBorder="1" applyAlignment="1">
      <alignment horizontal="center" vertical="center" wrapText="1"/>
    </xf>
    <xf numFmtId="0" fontId="16" fillId="23" borderId="7" xfId="0" applyFont="1" applyFill="1" applyBorder="1" applyAlignment="1">
      <alignment horizontal="center" vertical="center" wrapText="1"/>
    </xf>
    <xf numFmtId="0" fontId="16" fillId="23" borderId="12" xfId="0" applyFont="1" applyFill="1" applyBorder="1" applyAlignment="1">
      <alignment horizontal="center" vertical="center" wrapText="1"/>
    </xf>
    <xf numFmtId="3" fontId="20" fillId="0" borderId="0" xfId="0" applyNumberFormat="1" applyFont="1"/>
    <xf numFmtId="1" fontId="18" fillId="0" borderId="0" xfId="0" applyNumberFormat="1" applyFont="1"/>
    <xf numFmtId="1" fontId="18" fillId="0" borderId="0" xfId="0" applyNumberFormat="1" applyFont="1" applyAlignment="1">
      <alignment horizontal="right" vertical="top"/>
    </xf>
    <xf numFmtId="165" fontId="15" fillId="0" borderId="0" xfId="50" applyNumberFormat="1" applyFont="1" applyAlignment="1">
      <alignment horizontal="right" vertical="center"/>
    </xf>
    <xf numFmtId="0" fontId="15" fillId="0" borderId="0" xfId="50" applyFont="1" applyAlignment="1">
      <alignment horizontal="right" vertical="center" wrapText="1"/>
    </xf>
    <xf numFmtId="1" fontId="15" fillId="0" borderId="0" xfId="0" applyNumberFormat="1" applyFont="1" applyAlignment="1">
      <alignment vertical="center"/>
    </xf>
    <xf numFmtId="3" fontId="15" fillId="0" borderId="0" xfId="50" applyNumberFormat="1" applyFont="1" applyAlignment="1">
      <alignment vertical="center"/>
    </xf>
    <xf numFmtId="0" fontId="30" fillId="0" borderId="0" xfId="0" applyFont="1" applyAlignment="1">
      <alignment horizontal="left" vertical="center"/>
    </xf>
    <xf numFmtId="1" fontId="30" fillId="0" borderId="0" xfId="0" applyNumberFormat="1" applyFont="1"/>
    <xf numFmtId="4" fontId="30" fillId="0" borderId="0" xfId="0" applyNumberFormat="1" applyFont="1" applyAlignment="1">
      <alignment vertical="top"/>
    </xf>
    <xf numFmtId="0" fontId="30" fillId="0" borderId="0" xfId="0" applyFont="1"/>
    <xf numFmtId="2" fontId="30" fillId="0" borderId="0" xfId="0" applyNumberFormat="1" applyFont="1"/>
    <xf numFmtId="4" fontId="19" fillId="0" borderId="0" xfId="0" applyNumberFormat="1" applyFont="1" applyAlignment="1">
      <alignment horizontal="right" vertical="top"/>
    </xf>
    <xf numFmtId="4" fontId="18" fillId="0" borderId="0" xfId="0" applyNumberFormat="1" applyFont="1"/>
    <xf numFmtId="4" fontId="18" fillId="0" borderId="0" xfId="50" applyNumberFormat="1" applyFont="1" applyAlignment="1">
      <alignment vertical="center"/>
    </xf>
    <xf numFmtId="0" fontId="31" fillId="0" borderId="0" xfId="0" applyFont="1"/>
    <xf numFmtId="49" fontId="19" fillId="23" borderId="10" xfId="0" applyNumberFormat="1" applyFont="1" applyFill="1" applyBorder="1" applyAlignment="1">
      <alignment horizontal="center" vertical="top"/>
    </xf>
    <xf numFmtId="0" fontId="19" fillId="23" borderId="0" xfId="0" applyFont="1" applyFill="1" applyAlignment="1">
      <alignment horizontal="center" vertical="top" wrapText="1"/>
    </xf>
    <xf numFmtId="0" fontId="19" fillId="23" borderId="0" xfId="0" applyFont="1" applyFill="1" applyAlignment="1">
      <alignment horizontal="left" vertical="top" wrapText="1"/>
    </xf>
    <xf numFmtId="49" fontId="16" fillId="23" borderId="10" xfId="0" applyNumberFormat="1" applyFont="1" applyFill="1" applyBorder="1" applyAlignment="1">
      <alignment horizontal="center" vertical="top"/>
    </xf>
    <xf numFmtId="0" fontId="16" fillId="23" borderId="0" xfId="0" applyFont="1" applyFill="1" applyAlignment="1">
      <alignment horizontal="left" vertical="top" wrapText="1"/>
    </xf>
    <xf numFmtId="49" fontId="19" fillId="23" borderId="11" xfId="0" applyNumberFormat="1" applyFont="1" applyFill="1" applyBorder="1" applyAlignment="1">
      <alignment horizontal="center" vertical="top"/>
    </xf>
    <xf numFmtId="0" fontId="19" fillId="23" borderId="14" xfId="0" applyFont="1" applyFill="1" applyBorder="1" applyAlignment="1">
      <alignment horizontal="center" vertical="top" wrapText="1"/>
    </xf>
    <xf numFmtId="3" fontId="16" fillId="0" borderId="0" xfId="0" applyNumberFormat="1" applyFont="1" applyAlignment="1">
      <alignment horizontal="left" vertical="top"/>
    </xf>
    <xf numFmtId="3" fontId="19" fillId="23" borderId="10" xfId="0" applyNumberFormat="1" applyFont="1" applyFill="1" applyBorder="1" applyAlignment="1">
      <alignment horizontal="center" vertical="top"/>
    </xf>
    <xf numFmtId="0" fontId="16" fillId="23" borderId="10" xfId="0" applyFont="1" applyFill="1" applyBorder="1" applyAlignment="1">
      <alignment horizontal="center" vertical="center" wrapText="1"/>
    </xf>
    <xf numFmtId="0" fontId="16" fillId="23" borderId="11" xfId="0" applyFont="1" applyFill="1" applyBorder="1" applyAlignment="1">
      <alignment horizontal="center" vertical="center" wrapText="1"/>
    </xf>
    <xf numFmtId="0" fontId="16" fillId="23" borderId="0" xfId="0" applyFont="1" applyFill="1" applyAlignment="1">
      <alignment vertical="top" wrapText="1"/>
    </xf>
    <xf numFmtId="3" fontId="16" fillId="23" borderId="10" xfId="0" applyNumberFormat="1" applyFont="1" applyFill="1" applyBorder="1" applyAlignment="1">
      <alignment horizontal="center" vertical="top"/>
    </xf>
    <xf numFmtId="49" fontId="32" fillId="23" borderId="10" xfId="0" applyNumberFormat="1" applyFont="1" applyFill="1" applyBorder="1" applyAlignment="1">
      <alignment horizontal="center" vertical="top"/>
    </xf>
    <xf numFmtId="0" fontId="32" fillId="23" borderId="0" xfId="0" applyFont="1" applyFill="1" applyAlignment="1">
      <alignment vertical="top" wrapText="1"/>
    </xf>
    <xf numFmtId="3" fontId="32" fillId="23" borderId="10" xfId="0" applyNumberFormat="1" applyFont="1" applyFill="1" applyBorder="1" applyAlignment="1">
      <alignment horizontal="center" vertical="top"/>
    </xf>
    <xf numFmtId="3" fontId="32" fillId="23" borderId="11" xfId="0" applyNumberFormat="1" applyFont="1" applyFill="1" applyBorder="1" applyAlignment="1">
      <alignment horizontal="center" vertical="top"/>
    </xf>
    <xf numFmtId="3" fontId="19" fillId="23" borderId="11" xfId="0" applyNumberFormat="1" applyFont="1" applyFill="1" applyBorder="1" applyAlignment="1">
      <alignment horizontal="center" vertical="top"/>
    </xf>
    <xf numFmtId="4" fontId="16" fillId="23" borderId="10" xfId="0" applyNumberFormat="1" applyFont="1" applyFill="1" applyBorder="1" applyAlignment="1">
      <alignment horizontal="center" vertical="top"/>
    </xf>
    <xf numFmtId="0" fontId="32" fillId="23" borderId="0" xfId="0" applyFont="1" applyFill="1" applyAlignment="1">
      <alignment horizontal="left" vertical="top" wrapText="1"/>
    </xf>
    <xf numFmtId="4" fontId="32" fillId="23" borderId="10" xfId="0" applyNumberFormat="1" applyFont="1" applyFill="1" applyBorder="1" applyAlignment="1">
      <alignment horizontal="center" vertical="top"/>
    </xf>
    <xf numFmtId="3" fontId="16" fillId="23" borderId="11" xfId="0" applyNumberFormat="1" applyFont="1" applyFill="1" applyBorder="1" applyAlignment="1">
      <alignment horizontal="center" vertical="top"/>
    </xf>
    <xf numFmtId="0" fontId="16" fillId="23" borderId="14" xfId="0" applyFont="1" applyFill="1" applyBorder="1" applyAlignment="1">
      <alignment vertical="top" wrapText="1"/>
    </xf>
    <xf numFmtId="0" fontId="32" fillId="23" borderId="14" xfId="0" applyFont="1" applyFill="1" applyBorder="1" applyAlignment="1">
      <alignment vertical="top" wrapText="1"/>
    </xf>
    <xf numFmtId="49" fontId="19" fillId="23" borderId="5" xfId="0" applyNumberFormat="1" applyFont="1" applyFill="1" applyBorder="1" applyAlignment="1">
      <alignment horizontal="center" vertical="top"/>
    </xf>
    <xf numFmtId="0" fontId="19" fillId="23" borderId="13" xfId="0" applyFont="1" applyFill="1" applyBorder="1" applyAlignment="1">
      <alignment horizontal="left" vertical="top" wrapText="1"/>
    </xf>
    <xf numFmtId="3" fontId="19" fillId="23" borderId="5" xfId="0" applyNumberFormat="1" applyFont="1" applyFill="1" applyBorder="1" applyAlignment="1">
      <alignment horizontal="center" vertical="top"/>
    </xf>
    <xf numFmtId="4" fontId="19" fillId="23" borderId="5" xfId="0" applyNumberFormat="1" applyFont="1" applyFill="1" applyBorder="1" applyAlignment="1">
      <alignment horizontal="center" vertical="top"/>
    </xf>
    <xf numFmtId="4" fontId="19" fillId="23" borderId="10" xfId="0" applyNumberFormat="1" applyFont="1" applyFill="1" applyBorder="1" applyAlignment="1">
      <alignment horizontal="center" vertical="top"/>
    </xf>
    <xf numFmtId="4" fontId="16" fillId="23" borderId="11" xfId="0" applyNumberFormat="1" applyFont="1" applyFill="1" applyBorder="1" applyAlignment="1">
      <alignment horizontal="center" vertical="top"/>
    </xf>
    <xf numFmtId="0" fontId="16" fillId="23" borderId="0" xfId="0" applyFont="1" applyFill="1" applyAlignment="1">
      <alignment vertical="top"/>
    </xf>
    <xf numFmtId="49" fontId="16" fillId="23" borderId="10" xfId="0" applyNumberFormat="1" applyFont="1" applyFill="1" applyBorder="1" applyAlignment="1">
      <alignment horizontal="center" vertical="justify"/>
    </xf>
    <xf numFmtId="49" fontId="16" fillId="23" borderId="14" xfId="0" applyNumberFormat="1" applyFont="1" applyFill="1" applyBorder="1" applyAlignment="1">
      <alignment horizontal="center" vertical="justify"/>
    </xf>
    <xf numFmtId="49" fontId="32" fillId="23" borderId="10" xfId="0" applyNumberFormat="1" applyFont="1" applyFill="1" applyBorder="1" applyAlignment="1">
      <alignment horizontal="center" vertical="justify"/>
    </xf>
    <xf numFmtId="49" fontId="33" fillId="23" borderId="10" xfId="0" applyNumberFormat="1" applyFont="1" applyFill="1" applyBorder="1" applyAlignment="1">
      <alignment horizontal="center" vertical="top"/>
    </xf>
    <xf numFmtId="49" fontId="16" fillId="23" borderId="11" xfId="0" applyNumberFormat="1" applyFont="1" applyFill="1" applyBorder="1" applyAlignment="1">
      <alignment horizontal="center" vertical="top"/>
    </xf>
    <xf numFmtId="0" fontId="16" fillId="23" borderId="11" xfId="0" applyFont="1" applyFill="1" applyBorder="1"/>
    <xf numFmtId="49" fontId="16" fillId="23" borderId="11" xfId="0" applyNumberFormat="1" applyFont="1" applyFill="1" applyBorder="1" applyAlignment="1">
      <alignment horizontal="left" vertical="top"/>
    </xf>
    <xf numFmtId="49" fontId="32" fillId="23" borderId="11" xfId="0" applyNumberFormat="1" applyFont="1" applyFill="1" applyBorder="1" applyAlignment="1">
      <alignment horizontal="center" vertical="top"/>
    </xf>
    <xf numFmtId="0" fontId="32" fillId="23" borderId="11" xfId="0" applyFont="1" applyFill="1" applyBorder="1" applyAlignment="1">
      <alignment vertical="top" wrapText="1"/>
    </xf>
    <xf numFmtId="4" fontId="19" fillId="23" borderId="11" xfId="0" applyNumberFormat="1" applyFont="1" applyFill="1" applyBorder="1" applyAlignment="1">
      <alignment horizontal="center" vertical="top"/>
    </xf>
    <xf numFmtId="0" fontId="16" fillId="23" borderId="11" xfId="0" applyFont="1" applyFill="1" applyBorder="1" applyAlignment="1">
      <alignment vertical="top" wrapText="1"/>
    </xf>
    <xf numFmtId="4" fontId="13" fillId="0" borderId="0" xfId="0" applyNumberFormat="1" applyFont="1"/>
    <xf numFmtId="0" fontId="27" fillId="23" borderId="0" xfId="0" applyFont="1" applyFill="1" applyAlignment="1">
      <alignment horizontal="center" vertical="top" wrapText="1"/>
    </xf>
    <xf numFmtId="0" fontId="23" fillId="0" borderId="0" xfId="0" applyFont="1" applyAlignment="1">
      <alignment horizontal="left"/>
    </xf>
    <xf numFmtId="0" fontId="23" fillId="0" borderId="0" xfId="0" applyFont="1" applyAlignment="1">
      <alignment vertical="top"/>
    </xf>
    <xf numFmtId="0" fontId="23" fillId="0" borderId="0" xfId="0" applyFont="1" applyAlignment="1">
      <alignment horizontal="left" wrapText="1"/>
    </xf>
    <xf numFmtId="0" fontId="27" fillId="23" borderId="0" xfId="0" applyFont="1" applyFill="1" applyAlignment="1">
      <alignment horizontal="center" vertical="top" wrapText="1"/>
    </xf>
    <xf numFmtId="0" fontId="13" fillId="23" borderId="7" xfId="0" applyFont="1" applyFill="1" applyBorder="1" applyAlignment="1">
      <alignment horizontal="center" vertical="top" wrapText="1"/>
    </xf>
    <xf numFmtId="0" fontId="13" fillId="23" borderId="12" xfId="0" applyFont="1" applyFill="1" applyBorder="1" applyAlignment="1">
      <alignment horizontal="center" vertical="top" wrapText="1"/>
    </xf>
    <xf numFmtId="0" fontId="16" fillId="23" borderId="8" xfId="0" applyFont="1" applyFill="1" applyBorder="1" applyAlignment="1">
      <alignment horizontal="center" vertical="top" wrapText="1"/>
    </xf>
    <xf numFmtId="0" fontId="13" fillId="23" borderId="10" xfId="0" applyFont="1" applyFill="1" applyBorder="1" applyAlignment="1">
      <alignment horizontal="center" vertical="top" wrapText="1"/>
    </xf>
    <xf numFmtId="0" fontId="13" fillId="23" borderId="9" xfId="0" applyFont="1" applyFill="1" applyBorder="1" applyAlignment="1">
      <alignment horizontal="center" vertical="top" wrapText="1"/>
    </xf>
    <xf numFmtId="0" fontId="29" fillId="23" borderId="8" xfId="0" applyFont="1" applyFill="1" applyBorder="1" applyAlignment="1">
      <alignment horizontal="center" vertical="top" wrapText="1"/>
    </xf>
    <xf numFmtId="0" fontId="21" fillId="23" borderId="8" xfId="0" applyFont="1" applyFill="1" applyBorder="1" applyAlignment="1">
      <alignment horizontal="center" vertical="top" wrapText="1"/>
    </xf>
    <xf numFmtId="0" fontId="13" fillId="23" borderId="8" xfId="0" applyFont="1" applyFill="1" applyBorder="1" applyAlignment="1">
      <alignment horizontal="center" vertical="top" wrapText="1"/>
    </xf>
    <xf numFmtId="0" fontId="16" fillId="23" borderId="7" xfId="0" applyFont="1" applyFill="1" applyBorder="1" applyAlignment="1">
      <alignment horizontal="center" vertical="top" wrapText="1"/>
    </xf>
    <xf numFmtId="0" fontId="13" fillId="23" borderId="13" xfId="0" applyFont="1" applyFill="1" applyBorder="1" applyAlignment="1">
      <alignment horizontal="center" vertical="top" wrapText="1"/>
    </xf>
    <xf numFmtId="0" fontId="13" fillId="23" borderId="15" xfId="0" applyFont="1" applyFill="1" applyBorder="1" applyAlignment="1">
      <alignment horizontal="center" vertical="top" wrapText="1"/>
    </xf>
    <xf numFmtId="0" fontId="13" fillId="23" borderId="14" xfId="0" applyFont="1" applyFill="1" applyBorder="1" applyAlignment="1">
      <alignment horizontal="center" vertical="top" wrapText="1"/>
    </xf>
    <xf numFmtId="0" fontId="13" fillId="23" borderId="18" xfId="0" applyFont="1" applyFill="1" applyBorder="1" applyAlignment="1">
      <alignment horizontal="center" vertical="top" wrapText="1"/>
    </xf>
    <xf numFmtId="0" fontId="16" fillId="23" borderId="13" xfId="0" applyFont="1" applyFill="1" applyBorder="1" applyAlignment="1">
      <alignment horizontal="center" vertical="top" wrapText="1"/>
    </xf>
    <xf numFmtId="0" fontId="24" fillId="0" borderId="0" xfId="0" applyFont="1" applyAlignment="1">
      <alignment horizontal="center"/>
    </xf>
    <xf numFmtId="0" fontId="16" fillId="23" borderId="16" xfId="0" applyFont="1" applyFill="1" applyBorder="1" applyAlignment="1">
      <alignment horizontal="center" vertical="top"/>
    </xf>
    <xf numFmtId="0" fontId="16" fillId="23" borderId="6" xfId="0" applyFont="1" applyFill="1" applyBorder="1" applyAlignment="1">
      <alignment horizontal="center"/>
    </xf>
    <xf numFmtId="0" fontId="28" fillId="23" borderId="8" xfId="0" applyFont="1" applyFill="1" applyBorder="1" applyAlignment="1">
      <alignment horizontal="center" vertical="top" wrapText="1"/>
    </xf>
    <xf numFmtId="0" fontId="28" fillId="23" borderId="10" xfId="0" applyFont="1" applyFill="1" applyBorder="1" applyAlignment="1">
      <alignment horizontal="center" vertical="top" wrapText="1"/>
    </xf>
    <xf numFmtId="0" fontId="28" fillId="23" borderId="9" xfId="0" applyFont="1" applyFill="1" applyBorder="1" applyAlignment="1">
      <alignment horizontal="center" vertical="top" wrapText="1"/>
    </xf>
    <xf numFmtId="0" fontId="23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3" fillId="0" borderId="0" xfId="0" applyFont="1" applyAlignment="1">
      <alignment vertical="top"/>
    </xf>
    <xf numFmtId="0" fontId="23" fillId="0" borderId="0" xfId="0" applyFont="1" applyAlignment="1">
      <alignment horizontal="left" wrapText="1"/>
    </xf>
    <xf numFmtId="0" fontId="13" fillId="23" borderId="17" xfId="0" applyFont="1" applyFill="1" applyBorder="1" applyAlignment="1">
      <alignment horizontal="center" vertical="top" wrapText="1"/>
    </xf>
    <xf numFmtId="0" fontId="13" fillId="23" borderId="11" xfId="0" applyFont="1" applyFill="1" applyBorder="1" applyAlignment="1">
      <alignment horizontal="center" vertical="top" wrapText="1"/>
    </xf>
    <xf numFmtId="0" fontId="13" fillId="23" borderId="19" xfId="0" applyFont="1" applyFill="1" applyBorder="1" applyAlignment="1">
      <alignment horizontal="center" vertical="top" wrapText="1"/>
    </xf>
    <xf numFmtId="0" fontId="13" fillId="23" borderId="10" xfId="0" applyFont="1" applyFill="1" applyBorder="1" applyAlignment="1">
      <alignment vertical="top"/>
    </xf>
    <xf numFmtId="0" fontId="13" fillId="23" borderId="9" xfId="0" applyFont="1" applyFill="1" applyBorder="1" applyAlignment="1">
      <alignment vertical="top"/>
    </xf>
  </cellXfs>
  <cellStyles count="6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_meresha_07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ывод" xfId="26"/>
    <cellStyle name="Вычисление" xfId="27"/>
    <cellStyle name="Звичайний" xfId="0" builtinId="0"/>
    <cellStyle name="Звичайний 10" xfId="28"/>
    <cellStyle name="Звичайний 11" xfId="29"/>
    <cellStyle name="Звичайний 12" xfId="30"/>
    <cellStyle name="Звичайний 13" xfId="31"/>
    <cellStyle name="Звичайний 14" xfId="32"/>
    <cellStyle name="Звичайний 15" xfId="33"/>
    <cellStyle name="Звичайний 16" xfId="34"/>
    <cellStyle name="Звичайний 17" xfId="35"/>
    <cellStyle name="Звичайний 18" xfId="36"/>
    <cellStyle name="Звичайний 19" xfId="37"/>
    <cellStyle name="Звичайний 2" xfId="38"/>
    <cellStyle name="Звичайний 20" xfId="39"/>
    <cellStyle name="Звичайний 21 2" xfId="56"/>
    <cellStyle name="Звичайний 3" xfId="40"/>
    <cellStyle name="Звичайний 4" xfId="41"/>
    <cellStyle name="Звичайний 5" xfId="42"/>
    <cellStyle name="Звичайний 6" xfId="43"/>
    <cellStyle name="Звичайний 7" xfId="44"/>
    <cellStyle name="Звичайний 8" xfId="45"/>
    <cellStyle name="Звичайний 9" xfId="46"/>
    <cellStyle name="Итог" xfId="47"/>
    <cellStyle name="Нейтральный" xfId="48"/>
    <cellStyle name="Обычный 11 4" xfId="49"/>
    <cellStyle name="Обычный 2" xfId="50"/>
    <cellStyle name="Обычный 2 2" xfId="58"/>
    <cellStyle name="Обычный 3" xfId="55"/>
    <cellStyle name="Плохой" xfId="51"/>
    <cellStyle name="Пояснение" xfId="52"/>
    <cellStyle name="Примечание" xfId="53"/>
    <cellStyle name="Стиль 1" xfId="54"/>
    <cellStyle name="Финансовый 2" xfId="57"/>
    <cellStyle name="Финансовый 2 2" xfId="64"/>
    <cellStyle name="Финансовый 2 2 2" xfId="61"/>
    <cellStyle name="Финансовый 2 2 2 2" xfId="65"/>
    <cellStyle name="Финансовый 2 3" xfId="60"/>
    <cellStyle name="Финансовый 3" xfId="68"/>
    <cellStyle name="Фінансовий 2" xfId="62"/>
    <cellStyle name="Фінансовий 2 2" xfId="66"/>
    <cellStyle name="Фінансовий 3" xfId="59"/>
    <cellStyle name="Фінансовий 3 2" xfId="63"/>
    <cellStyle name="Фінансовий 4" xfId="6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99FF33"/>
      <color rgb="FFFFCC99"/>
      <color rgb="FF53E040"/>
      <color rgb="FF008000"/>
      <color rgb="FFCC00FF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4"/>
  <sheetViews>
    <sheetView tabSelected="1" zoomScale="70" zoomScaleNormal="70" zoomScaleSheetLayoutView="90" workbookViewId="0">
      <pane ySplit="13" topLeftCell="A14" activePane="bottomLeft" state="frozen"/>
      <selection pane="bottomLeft"/>
    </sheetView>
  </sheetViews>
  <sheetFormatPr defaultColWidth="9.1640625" defaultRowHeight="15"/>
  <cols>
    <col min="1" max="1" width="18.5" style="2" customWidth="1"/>
    <col min="2" max="2" width="11.6640625" style="1" customWidth="1"/>
    <col min="3" max="3" width="15.83203125" style="1" customWidth="1"/>
    <col min="4" max="4" width="80.6640625" style="1" customWidth="1"/>
    <col min="5" max="5" width="26.33203125" style="1" customWidth="1"/>
    <col min="6" max="6" width="25.33203125" style="1" customWidth="1"/>
    <col min="7" max="7" width="22.1640625" style="1" customWidth="1"/>
    <col min="8" max="9" width="19.6640625" style="1" customWidth="1"/>
    <col min="10" max="11" width="23.33203125" style="1" customWidth="1"/>
    <col min="12" max="14" width="19.6640625" style="1" customWidth="1"/>
    <col min="15" max="15" width="21.33203125" style="1" customWidth="1"/>
    <col min="16" max="16" width="25.33203125" style="1" customWidth="1"/>
    <col min="17" max="17" width="28.1640625" style="31" customWidth="1"/>
    <col min="18" max="18" width="21.83203125" style="1" customWidth="1"/>
    <col min="19" max="19" width="19.1640625" style="1" customWidth="1"/>
    <col min="20" max="20" width="16.1640625" style="1" customWidth="1"/>
    <col min="21" max="16383" width="9.1640625" style="1"/>
    <col min="16384" max="16384" width="15.33203125" style="1" bestFit="1" customWidth="1"/>
  </cols>
  <sheetData>
    <row r="1" spans="1:18" ht="24" customHeight="1">
      <c r="M1" s="127" t="s">
        <v>104</v>
      </c>
      <c r="N1" s="127"/>
      <c r="O1" s="127"/>
      <c r="P1" s="127"/>
    </row>
    <row r="2" spans="1:18" s="2" customFormat="1" ht="27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127" t="s">
        <v>20</v>
      </c>
      <c r="N2" s="128"/>
      <c r="O2" s="128"/>
      <c r="P2" s="128"/>
      <c r="Q2" s="31"/>
    </row>
    <row r="3" spans="1:18" s="2" customFormat="1" ht="25.5" customHeight="1">
      <c r="C3" s="32"/>
      <c r="D3" s="32"/>
      <c r="E3" s="32"/>
      <c r="F3" s="32"/>
      <c r="G3" s="32"/>
      <c r="H3" s="32"/>
      <c r="I3" s="32"/>
      <c r="J3" s="32"/>
      <c r="K3" s="32"/>
      <c r="L3" s="32"/>
      <c r="M3" s="129" t="s">
        <v>21</v>
      </c>
      <c r="N3" s="129"/>
      <c r="O3" s="129"/>
      <c r="P3" s="129"/>
      <c r="Q3" s="31"/>
    </row>
    <row r="4" spans="1:18" s="2" customFormat="1" ht="38.450000000000003" customHeight="1">
      <c r="C4" s="32"/>
      <c r="D4" s="32"/>
      <c r="E4" s="32"/>
      <c r="F4" s="32"/>
      <c r="G4" s="32"/>
      <c r="H4" s="32"/>
      <c r="I4" s="32"/>
      <c r="J4" s="32"/>
      <c r="K4" s="32"/>
      <c r="L4" s="32"/>
      <c r="M4" s="130" t="s">
        <v>19</v>
      </c>
      <c r="N4" s="127"/>
      <c r="O4" s="127"/>
      <c r="P4" s="127"/>
      <c r="Q4" s="31"/>
    </row>
    <row r="5" spans="1:18" s="2" customFormat="1" ht="15.75" customHeight="1">
      <c r="C5" s="32"/>
      <c r="D5" s="32"/>
      <c r="E5" s="32"/>
      <c r="F5" s="32"/>
      <c r="G5" s="32"/>
      <c r="H5" s="32"/>
      <c r="I5" s="32"/>
      <c r="J5" s="32"/>
      <c r="K5" s="32"/>
      <c r="L5" s="32"/>
      <c r="M5" s="105"/>
      <c r="N5" s="103"/>
      <c r="O5" s="103"/>
      <c r="P5" s="103"/>
      <c r="Q5" s="31"/>
    </row>
    <row r="6" spans="1:18" ht="30.6" customHeight="1">
      <c r="A6" s="106" t="s">
        <v>24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</row>
    <row r="7" spans="1:18" ht="20.25">
      <c r="A7" s="123">
        <v>1356300000</v>
      </c>
      <c r="B7" s="123"/>
      <c r="C7" s="33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</row>
    <row r="8" spans="1:18" ht="20.25">
      <c r="A8" s="122" t="s">
        <v>14</v>
      </c>
      <c r="B8" s="122"/>
      <c r="C8" s="33"/>
      <c r="D8" s="102"/>
      <c r="E8" s="102"/>
      <c r="F8" s="102"/>
      <c r="G8" s="102"/>
      <c r="H8" s="102"/>
      <c r="I8" s="102"/>
      <c r="J8" s="34"/>
      <c r="K8" s="102"/>
      <c r="L8" s="102"/>
      <c r="M8" s="102"/>
      <c r="N8" s="102"/>
      <c r="O8" s="102"/>
      <c r="P8" s="102"/>
    </row>
    <row r="9" spans="1:18" ht="8.25" customHeight="1">
      <c r="A9" s="35"/>
      <c r="B9" s="36"/>
      <c r="C9" s="36"/>
      <c r="D9" s="36"/>
      <c r="E9" s="33"/>
      <c r="F9" s="33"/>
      <c r="G9" s="37"/>
      <c r="H9" s="33"/>
      <c r="I9" s="33"/>
      <c r="J9" s="38"/>
      <c r="K9" s="33"/>
      <c r="L9" s="33"/>
      <c r="M9" s="33"/>
      <c r="N9" s="33"/>
      <c r="O9" s="33"/>
      <c r="P9" s="39" t="s">
        <v>15</v>
      </c>
    </row>
    <row r="10" spans="1:18" ht="18.75" customHeight="1">
      <c r="A10" s="124" t="s">
        <v>12</v>
      </c>
      <c r="B10" s="112" t="s">
        <v>13</v>
      </c>
      <c r="C10" s="112" t="s">
        <v>10</v>
      </c>
      <c r="D10" s="117" t="s">
        <v>11</v>
      </c>
      <c r="E10" s="115" t="s">
        <v>0</v>
      </c>
      <c r="F10" s="116"/>
      <c r="G10" s="116"/>
      <c r="H10" s="116"/>
      <c r="I10" s="108"/>
      <c r="J10" s="120" t="s">
        <v>1</v>
      </c>
      <c r="K10" s="116"/>
      <c r="L10" s="116"/>
      <c r="M10" s="116"/>
      <c r="N10" s="116"/>
      <c r="O10" s="108"/>
      <c r="P10" s="109" t="s">
        <v>2</v>
      </c>
    </row>
    <row r="11" spans="1:18" ht="17.25" customHeight="1">
      <c r="A11" s="125"/>
      <c r="B11" s="110"/>
      <c r="C11" s="110"/>
      <c r="D11" s="118"/>
      <c r="E11" s="114" t="s">
        <v>3</v>
      </c>
      <c r="F11" s="113" t="s">
        <v>4</v>
      </c>
      <c r="G11" s="107" t="s">
        <v>5</v>
      </c>
      <c r="H11" s="108"/>
      <c r="I11" s="113" t="s">
        <v>6</v>
      </c>
      <c r="J11" s="131" t="s">
        <v>3</v>
      </c>
      <c r="K11" s="113" t="s">
        <v>9</v>
      </c>
      <c r="L11" s="114" t="s">
        <v>4</v>
      </c>
      <c r="M11" s="107" t="s">
        <v>5</v>
      </c>
      <c r="N11" s="108"/>
      <c r="O11" s="113" t="s">
        <v>6</v>
      </c>
      <c r="P11" s="110"/>
    </row>
    <row r="12" spans="1:18" ht="20.25" customHeight="1">
      <c r="A12" s="125"/>
      <c r="B12" s="110"/>
      <c r="C12" s="110"/>
      <c r="D12" s="118"/>
      <c r="E12" s="110"/>
      <c r="F12" s="110"/>
      <c r="G12" s="114" t="s">
        <v>7</v>
      </c>
      <c r="H12" s="114" t="s">
        <v>8</v>
      </c>
      <c r="I12" s="110"/>
      <c r="J12" s="132"/>
      <c r="K12" s="134"/>
      <c r="L12" s="110"/>
      <c r="M12" s="114" t="s">
        <v>7</v>
      </c>
      <c r="N12" s="113" t="s">
        <v>8</v>
      </c>
      <c r="O12" s="110"/>
      <c r="P12" s="110"/>
    </row>
    <row r="13" spans="1:18" ht="45.75" customHeight="1">
      <c r="A13" s="126"/>
      <c r="B13" s="111"/>
      <c r="C13" s="111"/>
      <c r="D13" s="119"/>
      <c r="E13" s="111"/>
      <c r="F13" s="111"/>
      <c r="G13" s="111"/>
      <c r="H13" s="111"/>
      <c r="I13" s="111"/>
      <c r="J13" s="133"/>
      <c r="K13" s="135"/>
      <c r="L13" s="111"/>
      <c r="M13" s="111"/>
      <c r="N13" s="111"/>
      <c r="O13" s="111"/>
      <c r="P13" s="111"/>
    </row>
    <row r="14" spans="1:18" ht="18" customHeight="1">
      <c r="A14" s="40">
        <v>1</v>
      </c>
      <c r="B14" s="40">
        <v>2</v>
      </c>
      <c r="C14" s="40">
        <v>3</v>
      </c>
      <c r="D14" s="41">
        <v>4</v>
      </c>
      <c r="E14" s="40">
        <v>5</v>
      </c>
      <c r="F14" s="40">
        <v>6</v>
      </c>
      <c r="G14" s="40">
        <v>7</v>
      </c>
      <c r="H14" s="40">
        <v>8</v>
      </c>
      <c r="I14" s="40">
        <v>9</v>
      </c>
      <c r="J14" s="42">
        <v>10</v>
      </c>
      <c r="K14" s="40">
        <v>11</v>
      </c>
      <c r="L14" s="40">
        <v>12</v>
      </c>
      <c r="M14" s="40">
        <v>13</v>
      </c>
      <c r="N14" s="40">
        <v>14</v>
      </c>
      <c r="O14" s="40">
        <v>15</v>
      </c>
      <c r="P14" s="40">
        <v>16</v>
      </c>
    </row>
    <row r="15" spans="1:18" ht="18" customHeight="1">
      <c r="A15" s="59" t="s">
        <v>119</v>
      </c>
      <c r="B15" s="62"/>
      <c r="C15" s="59"/>
      <c r="D15" s="60" t="s">
        <v>120</v>
      </c>
      <c r="E15" s="67">
        <f>E17</f>
        <v>1555000</v>
      </c>
      <c r="F15" s="67">
        <f t="shared" ref="F15:P15" si="0">F17</f>
        <v>1555000</v>
      </c>
      <c r="G15" s="67">
        <f t="shared" si="0"/>
        <v>800800</v>
      </c>
      <c r="H15" s="67">
        <f t="shared" si="0"/>
        <v>0</v>
      </c>
      <c r="I15" s="67">
        <f t="shared" si="0"/>
        <v>0</v>
      </c>
      <c r="J15" s="67">
        <f t="shared" si="0"/>
        <v>0</v>
      </c>
      <c r="K15" s="67">
        <f t="shared" si="0"/>
        <v>0</v>
      </c>
      <c r="L15" s="67">
        <f t="shared" si="0"/>
        <v>0</v>
      </c>
      <c r="M15" s="67">
        <f t="shared" si="0"/>
        <v>0</v>
      </c>
      <c r="N15" s="67">
        <f t="shared" si="0"/>
        <v>0</v>
      </c>
      <c r="O15" s="67">
        <f t="shared" si="0"/>
        <v>0</v>
      </c>
      <c r="P15" s="67">
        <f t="shared" si="0"/>
        <v>1555000</v>
      </c>
      <c r="R15" s="101"/>
    </row>
    <row r="16" spans="1:18" ht="18" customHeight="1">
      <c r="A16" s="59" t="s">
        <v>121</v>
      </c>
      <c r="B16" s="62"/>
      <c r="C16" s="59"/>
      <c r="D16" s="61" t="s">
        <v>120</v>
      </c>
      <c r="E16" s="68"/>
      <c r="F16" s="68"/>
      <c r="G16" s="68"/>
      <c r="H16" s="68"/>
      <c r="I16" s="68"/>
      <c r="J16" s="69"/>
      <c r="K16" s="68"/>
      <c r="L16" s="68"/>
      <c r="M16" s="68"/>
      <c r="N16" s="68"/>
      <c r="O16" s="68"/>
      <c r="P16" s="68"/>
      <c r="R16" s="101"/>
    </row>
    <row r="17" spans="1:18" ht="18" customHeight="1">
      <c r="A17" s="62" t="s">
        <v>122</v>
      </c>
      <c r="B17" s="62" t="s">
        <v>42</v>
      </c>
      <c r="C17" s="62" t="s">
        <v>43</v>
      </c>
      <c r="D17" s="70" t="s">
        <v>44</v>
      </c>
      <c r="E17" s="71">
        <f>578000+977000</f>
        <v>1555000</v>
      </c>
      <c r="F17" s="71">
        <f>E17-I17</f>
        <v>1555000</v>
      </c>
      <c r="G17" s="71">
        <v>800800</v>
      </c>
      <c r="H17" s="71">
        <v>0</v>
      </c>
      <c r="I17" s="71">
        <v>0</v>
      </c>
      <c r="J17" s="71">
        <v>0</v>
      </c>
      <c r="K17" s="71">
        <v>0</v>
      </c>
      <c r="L17" s="71">
        <v>0</v>
      </c>
      <c r="M17" s="71">
        <v>0</v>
      </c>
      <c r="N17" s="71">
        <v>0</v>
      </c>
      <c r="O17" s="71">
        <v>0</v>
      </c>
      <c r="P17" s="71">
        <f>E17+J17</f>
        <v>1555000</v>
      </c>
      <c r="R17" s="101"/>
    </row>
    <row r="18" spans="1:18" ht="18" customHeight="1">
      <c r="A18" s="72"/>
      <c r="B18" s="72"/>
      <c r="C18" s="72"/>
      <c r="D18" s="73" t="s">
        <v>123</v>
      </c>
      <c r="E18" s="71">
        <v>436400</v>
      </c>
      <c r="F18" s="71">
        <f>E18-I18</f>
        <v>436400</v>
      </c>
      <c r="G18" s="71">
        <v>0</v>
      </c>
      <c r="H18" s="71">
        <v>0</v>
      </c>
      <c r="I18" s="71">
        <v>0</v>
      </c>
      <c r="J18" s="71">
        <v>0</v>
      </c>
      <c r="K18" s="71">
        <v>0</v>
      </c>
      <c r="L18" s="71">
        <v>0</v>
      </c>
      <c r="M18" s="71">
        <v>0</v>
      </c>
      <c r="N18" s="71">
        <v>0</v>
      </c>
      <c r="O18" s="71">
        <v>0</v>
      </c>
      <c r="P18" s="71">
        <f>E18+J18</f>
        <v>436400</v>
      </c>
      <c r="R18" s="101"/>
    </row>
    <row r="19" spans="1:18" ht="18" customHeight="1">
      <c r="A19" s="59" t="s">
        <v>319</v>
      </c>
      <c r="B19" s="59"/>
      <c r="C19" s="59"/>
      <c r="D19" s="60" t="s">
        <v>320</v>
      </c>
      <c r="E19" s="67">
        <f>E21+E22</f>
        <v>-176388517</v>
      </c>
      <c r="F19" s="67">
        <f t="shared" ref="F19:P19" si="1">F21+F22</f>
        <v>-176388517</v>
      </c>
      <c r="G19" s="67">
        <f t="shared" si="1"/>
        <v>0</v>
      </c>
      <c r="H19" s="67">
        <f t="shared" si="1"/>
        <v>0</v>
      </c>
      <c r="I19" s="67">
        <f t="shared" si="1"/>
        <v>0</v>
      </c>
      <c r="J19" s="67">
        <f t="shared" si="1"/>
        <v>-60000000</v>
      </c>
      <c r="K19" s="67">
        <f t="shared" si="1"/>
        <v>-60000000</v>
      </c>
      <c r="L19" s="67">
        <f t="shared" si="1"/>
        <v>0</v>
      </c>
      <c r="M19" s="67">
        <f t="shared" si="1"/>
        <v>0</v>
      </c>
      <c r="N19" s="67">
        <f t="shared" si="1"/>
        <v>0</v>
      </c>
      <c r="O19" s="67">
        <f t="shared" si="1"/>
        <v>-60000000</v>
      </c>
      <c r="P19" s="67">
        <f t="shared" si="1"/>
        <v>-236388517</v>
      </c>
      <c r="R19" s="101"/>
    </row>
    <row r="20" spans="1:18" ht="18" customHeight="1">
      <c r="A20" s="59" t="s">
        <v>321</v>
      </c>
      <c r="B20" s="59"/>
      <c r="C20" s="59"/>
      <c r="D20" s="61" t="s">
        <v>320</v>
      </c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R20" s="101"/>
    </row>
    <row r="21" spans="1:18" ht="15.75" customHeight="1">
      <c r="A21" s="62" t="s">
        <v>322</v>
      </c>
      <c r="B21" s="62" t="s">
        <v>323</v>
      </c>
      <c r="C21" s="62" t="s">
        <v>107</v>
      </c>
      <c r="D21" s="70" t="s">
        <v>324</v>
      </c>
      <c r="E21" s="71">
        <v>0</v>
      </c>
      <c r="F21" s="71">
        <f>E21-I21</f>
        <v>0</v>
      </c>
      <c r="G21" s="71">
        <v>0</v>
      </c>
      <c r="H21" s="71">
        <v>0</v>
      </c>
      <c r="I21" s="71">
        <v>0</v>
      </c>
      <c r="J21" s="80">
        <v>50000000</v>
      </c>
      <c r="K21" s="80">
        <v>50000000</v>
      </c>
      <c r="L21" s="71">
        <f t="shared" ref="L21" si="2">J21-O21</f>
        <v>0</v>
      </c>
      <c r="M21" s="71">
        <v>0</v>
      </c>
      <c r="N21" s="71">
        <v>0</v>
      </c>
      <c r="O21" s="80">
        <v>50000000</v>
      </c>
      <c r="P21" s="71">
        <f>E21+J21</f>
        <v>50000000</v>
      </c>
      <c r="R21" s="101"/>
    </row>
    <row r="22" spans="1:18" ht="18" customHeight="1">
      <c r="A22" s="62" t="s">
        <v>325</v>
      </c>
      <c r="B22" s="62" t="s">
        <v>326</v>
      </c>
      <c r="C22" s="62" t="s">
        <v>327</v>
      </c>
      <c r="D22" s="70" t="s">
        <v>328</v>
      </c>
      <c r="E22" s="71">
        <f>-143728517-32660000</f>
        <v>-176388517</v>
      </c>
      <c r="F22" s="71">
        <f>E22-I22</f>
        <v>-176388517</v>
      </c>
      <c r="G22" s="71">
        <v>0</v>
      </c>
      <c r="H22" s="71">
        <v>0</v>
      </c>
      <c r="I22" s="71">
        <v>0</v>
      </c>
      <c r="J22" s="80">
        <v>-110000000</v>
      </c>
      <c r="K22" s="80">
        <v>-110000000</v>
      </c>
      <c r="L22" s="71">
        <f>J22-O22</f>
        <v>0</v>
      </c>
      <c r="M22" s="71">
        <v>0</v>
      </c>
      <c r="N22" s="71">
        <v>0</v>
      </c>
      <c r="O22" s="80">
        <v>-110000000</v>
      </c>
      <c r="P22" s="71">
        <f t="shared" ref="P22" si="3">E22+J22</f>
        <v>-286388517</v>
      </c>
      <c r="R22" s="101"/>
    </row>
    <row r="23" spans="1:18" ht="31.5">
      <c r="A23" s="59" t="s">
        <v>62</v>
      </c>
      <c r="B23" s="62"/>
      <c r="C23" s="59"/>
      <c r="D23" s="60" t="s">
        <v>63</v>
      </c>
      <c r="E23" s="67">
        <f>E26+E27+E29+E30+E33+E34+E36+E35+E31+E25</f>
        <v>76962800</v>
      </c>
      <c r="F23" s="67">
        <f t="shared" ref="F23:P23" si="4">F26+F27+F29+F30+F33+F34+F36+F35+F31+F25</f>
        <v>78462800</v>
      </c>
      <c r="G23" s="67">
        <f t="shared" si="4"/>
        <v>64313800</v>
      </c>
      <c r="H23" s="67">
        <f t="shared" si="4"/>
        <v>0</v>
      </c>
      <c r="I23" s="67">
        <f t="shared" si="4"/>
        <v>-1500000</v>
      </c>
      <c r="J23" s="87">
        <f t="shared" si="4"/>
        <v>27058044.75</v>
      </c>
      <c r="K23" s="87">
        <f t="shared" si="4"/>
        <v>26858044.75</v>
      </c>
      <c r="L23" s="67">
        <f t="shared" si="4"/>
        <v>200000</v>
      </c>
      <c r="M23" s="67">
        <f t="shared" si="4"/>
        <v>0</v>
      </c>
      <c r="N23" s="67">
        <f t="shared" si="4"/>
        <v>0</v>
      </c>
      <c r="O23" s="87">
        <f t="shared" si="4"/>
        <v>26858044.75</v>
      </c>
      <c r="P23" s="87">
        <f t="shared" si="4"/>
        <v>104020844.75</v>
      </c>
      <c r="R23" s="101"/>
    </row>
    <row r="24" spans="1:18" ht="31.5">
      <c r="A24" s="59" t="s">
        <v>64</v>
      </c>
      <c r="B24" s="62"/>
      <c r="C24" s="59"/>
      <c r="D24" s="61" t="s">
        <v>63</v>
      </c>
      <c r="E24" s="74"/>
      <c r="F24" s="74"/>
      <c r="G24" s="74"/>
      <c r="H24" s="74"/>
      <c r="I24" s="74"/>
      <c r="J24" s="75"/>
      <c r="K24" s="74"/>
      <c r="L24" s="74"/>
      <c r="M24" s="74"/>
      <c r="N24" s="74"/>
      <c r="O24" s="74"/>
      <c r="P24" s="74"/>
      <c r="R24" s="101"/>
    </row>
    <row r="25" spans="1:18" ht="30">
      <c r="A25" s="62" t="s">
        <v>307</v>
      </c>
      <c r="B25" s="62" t="s">
        <v>42</v>
      </c>
      <c r="C25" s="62" t="s">
        <v>43</v>
      </c>
      <c r="D25" s="70" t="s">
        <v>44</v>
      </c>
      <c r="E25" s="71">
        <v>109800</v>
      </c>
      <c r="F25" s="71">
        <f>E25-I25</f>
        <v>109800</v>
      </c>
      <c r="G25" s="71">
        <v>90000</v>
      </c>
      <c r="H25" s="71">
        <v>0</v>
      </c>
      <c r="I25" s="71">
        <v>0</v>
      </c>
      <c r="J25" s="71">
        <v>0</v>
      </c>
      <c r="K25" s="71">
        <v>0</v>
      </c>
      <c r="L25" s="71">
        <v>0</v>
      </c>
      <c r="M25" s="71">
        <v>0</v>
      </c>
      <c r="N25" s="71">
        <v>0</v>
      </c>
      <c r="O25" s="71">
        <v>0</v>
      </c>
      <c r="P25" s="71">
        <f>E25+J25</f>
        <v>109800</v>
      </c>
      <c r="R25" s="101"/>
    </row>
    <row r="26" spans="1:18">
      <c r="A26" s="62" t="s">
        <v>65</v>
      </c>
      <c r="B26" s="62" t="s">
        <v>66</v>
      </c>
      <c r="C26" s="62" t="s">
        <v>67</v>
      </c>
      <c r="D26" s="70" t="s">
        <v>68</v>
      </c>
      <c r="E26" s="71">
        <f>40245100+10720000</f>
        <v>50965100</v>
      </c>
      <c r="F26" s="71">
        <f>E26-I26</f>
        <v>40245100</v>
      </c>
      <c r="G26" s="71">
        <v>32987800</v>
      </c>
      <c r="H26" s="71">
        <v>0</v>
      </c>
      <c r="I26" s="71">
        <v>10720000</v>
      </c>
      <c r="J26" s="71">
        <v>0</v>
      </c>
      <c r="K26" s="71">
        <v>0</v>
      </c>
      <c r="L26" s="71">
        <v>0</v>
      </c>
      <c r="M26" s="71">
        <v>0</v>
      </c>
      <c r="N26" s="71">
        <v>0</v>
      </c>
      <c r="O26" s="71">
        <v>0</v>
      </c>
      <c r="P26" s="71">
        <f>E26+J26</f>
        <v>50965100</v>
      </c>
      <c r="R26" s="101"/>
    </row>
    <row r="27" spans="1:18" ht="30">
      <c r="A27" s="62" t="s">
        <v>69</v>
      </c>
      <c r="B27" s="62" t="s">
        <v>70</v>
      </c>
      <c r="C27" s="62"/>
      <c r="D27" s="70" t="s">
        <v>71</v>
      </c>
      <c r="E27" s="74">
        <f>E28</f>
        <v>2686600</v>
      </c>
      <c r="F27" s="74">
        <f t="shared" ref="F27:P27" si="5">F28</f>
        <v>29068600</v>
      </c>
      <c r="G27" s="74">
        <f t="shared" si="5"/>
        <v>23826700</v>
      </c>
      <c r="H27" s="74">
        <f t="shared" si="5"/>
        <v>0</v>
      </c>
      <c r="I27" s="74">
        <f t="shared" si="5"/>
        <v>-26382000</v>
      </c>
      <c r="J27" s="75">
        <f t="shared" si="5"/>
        <v>0</v>
      </c>
      <c r="K27" s="74">
        <f t="shared" si="5"/>
        <v>0</v>
      </c>
      <c r="L27" s="74">
        <f t="shared" si="5"/>
        <v>0</v>
      </c>
      <c r="M27" s="74">
        <f t="shared" si="5"/>
        <v>0</v>
      </c>
      <c r="N27" s="74">
        <f t="shared" si="5"/>
        <v>0</v>
      </c>
      <c r="O27" s="74">
        <f t="shared" si="5"/>
        <v>0</v>
      </c>
      <c r="P27" s="74">
        <f t="shared" si="5"/>
        <v>2686600</v>
      </c>
      <c r="R27" s="101"/>
    </row>
    <row r="28" spans="1:18" ht="30">
      <c r="A28" s="72" t="s">
        <v>72</v>
      </c>
      <c r="B28" s="72" t="s">
        <v>73</v>
      </c>
      <c r="C28" s="72" t="s">
        <v>74</v>
      </c>
      <c r="D28" s="73" t="s">
        <v>75</v>
      </c>
      <c r="E28" s="71">
        <f>29068600-1500000-24882000</f>
        <v>2686600</v>
      </c>
      <c r="F28" s="71">
        <f t="shared" ref="F28:F36" si="6">E28-I28</f>
        <v>29068600</v>
      </c>
      <c r="G28" s="71">
        <v>23826700</v>
      </c>
      <c r="H28" s="71">
        <v>0</v>
      </c>
      <c r="I28" s="71">
        <f>-1500000-24882000</f>
        <v>-26382000</v>
      </c>
      <c r="J28" s="71">
        <v>0</v>
      </c>
      <c r="K28" s="71">
        <v>0</v>
      </c>
      <c r="L28" s="71">
        <v>0</v>
      </c>
      <c r="M28" s="71">
        <v>0</v>
      </c>
      <c r="N28" s="71">
        <v>0</v>
      </c>
      <c r="O28" s="71">
        <v>0</v>
      </c>
      <c r="P28" s="71">
        <f t="shared" ref="P28:P36" si="7">E28+J28</f>
        <v>2686600</v>
      </c>
      <c r="R28" s="101"/>
    </row>
    <row r="29" spans="1:18" ht="30">
      <c r="A29" s="62" t="s">
        <v>76</v>
      </c>
      <c r="B29" s="62" t="s">
        <v>77</v>
      </c>
      <c r="C29" s="62" t="s">
        <v>78</v>
      </c>
      <c r="D29" s="70" t="s">
        <v>79</v>
      </c>
      <c r="E29" s="74">
        <f>754300+8500000</f>
        <v>9254300</v>
      </c>
      <c r="F29" s="74">
        <f t="shared" si="6"/>
        <v>754300</v>
      </c>
      <c r="G29" s="74">
        <v>618300</v>
      </c>
      <c r="H29" s="74">
        <v>0</v>
      </c>
      <c r="I29" s="74">
        <v>8500000</v>
      </c>
      <c r="J29" s="75">
        <v>0</v>
      </c>
      <c r="K29" s="74">
        <v>0</v>
      </c>
      <c r="L29" s="74">
        <v>0</v>
      </c>
      <c r="M29" s="74">
        <v>0</v>
      </c>
      <c r="N29" s="74">
        <v>0</v>
      </c>
      <c r="O29" s="74">
        <v>0</v>
      </c>
      <c r="P29" s="74">
        <f t="shared" si="7"/>
        <v>9254300</v>
      </c>
      <c r="R29" s="101"/>
    </row>
    <row r="30" spans="1:18">
      <c r="A30" s="62" t="s">
        <v>80</v>
      </c>
      <c r="B30" s="62" t="s">
        <v>81</v>
      </c>
      <c r="C30" s="62" t="s">
        <v>82</v>
      </c>
      <c r="D30" s="70" t="s">
        <v>83</v>
      </c>
      <c r="E30" s="71">
        <v>61500</v>
      </c>
      <c r="F30" s="71">
        <f t="shared" si="6"/>
        <v>61500</v>
      </c>
      <c r="G30" s="71">
        <v>50400</v>
      </c>
      <c r="H30" s="71">
        <v>0</v>
      </c>
      <c r="I30" s="71">
        <v>0</v>
      </c>
      <c r="J30" s="71">
        <v>0</v>
      </c>
      <c r="K30" s="71">
        <v>0</v>
      </c>
      <c r="L30" s="71">
        <v>0</v>
      </c>
      <c r="M30" s="71">
        <v>0</v>
      </c>
      <c r="N30" s="71">
        <v>0</v>
      </c>
      <c r="O30" s="71">
        <v>0</v>
      </c>
      <c r="P30" s="71">
        <f t="shared" si="7"/>
        <v>61500</v>
      </c>
      <c r="R30" s="101"/>
    </row>
    <row r="31" spans="1:18" ht="17.25" customHeight="1">
      <c r="A31" s="62" t="s">
        <v>304</v>
      </c>
      <c r="B31" s="62" t="s">
        <v>99</v>
      </c>
      <c r="C31" s="62"/>
      <c r="D31" s="70" t="s">
        <v>100</v>
      </c>
      <c r="E31" s="71">
        <f>E32</f>
        <v>5662000</v>
      </c>
      <c r="F31" s="71">
        <f t="shared" ref="F31:P31" si="8">F32</f>
        <v>0</v>
      </c>
      <c r="G31" s="71">
        <f t="shared" si="8"/>
        <v>0</v>
      </c>
      <c r="H31" s="71">
        <f t="shared" si="8"/>
        <v>0</v>
      </c>
      <c r="I31" s="71">
        <f t="shared" si="8"/>
        <v>5662000</v>
      </c>
      <c r="J31" s="71">
        <f t="shared" si="8"/>
        <v>0</v>
      </c>
      <c r="K31" s="71">
        <f t="shared" si="8"/>
        <v>0</v>
      </c>
      <c r="L31" s="71">
        <f t="shared" si="8"/>
        <v>0</v>
      </c>
      <c r="M31" s="71">
        <f t="shared" si="8"/>
        <v>0</v>
      </c>
      <c r="N31" s="71">
        <f t="shared" si="8"/>
        <v>0</v>
      </c>
      <c r="O31" s="71">
        <f t="shared" si="8"/>
        <v>0</v>
      </c>
      <c r="P31" s="71">
        <f t="shared" si="8"/>
        <v>5662000</v>
      </c>
      <c r="R31" s="101"/>
    </row>
    <row r="32" spans="1:18" ht="18.75" customHeight="1">
      <c r="A32" s="72" t="s">
        <v>305</v>
      </c>
      <c r="B32" s="72" t="s">
        <v>102</v>
      </c>
      <c r="C32" s="72" t="s">
        <v>82</v>
      </c>
      <c r="D32" s="73" t="s">
        <v>103</v>
      </c>
      <c r="E32" s="74">
        <v>5662000</v>
      </c>
      <c r="F32" s="74">
        <f t="shared" ref="F32" si="9">E32-I32</f>
        <v>0</v>
      </c>
      <c r="G32" s="74">
        <v>0</v>
      </c>
      <c r="H32" s="74">
        <v>0</v>
      </c>
      <c r="I32" s="74">
        <v>5662000</v>
      </c>
      <c r="J32" s="75">
        <v>0</v>
      </c>
      <c r="K32" s="74">
        <v>0</v>
      </c>
      <c r="L32" s="74">
        <f t="shared" ref="L32" si="10">J32-O32</f>
        <v>0</v>
      </c>
      <c r="M32" s="74">
        <v>0</v>
      </c>
      <c r="N32" s="74">
        <v>0</v>
      </c>
      <c r="O32" s="74">
        <v>0</v>
      </c>
      <c r="P32" s="74">
        <f t="shared" ref="P32" si="11">E32+J32</f>
        <v>5662000</v>
      </c>
      <c r="R32" s="101"/>
    </row>
    <row r="33" spans="1:18" ht="30">
      <c r="A33" s="62" t="s">
        <v>84</v>
      </c>
      <c r="B33" s="62" t="s">
        <v>85</v>
      </c>
      <c r="C33" s="62" t="s">
        <v>82</v>
      </c>
      <c r="D33" s="70" t="s">
        <v>86</v>
      </c>
      <c r="E33" s="74">
        <v>395300</v>
      </c>
      <c r="F33" s="74">
        <f t="shared" si="6"/>
        <v>395300</v>
      </c>
      <c r="G33" s="74">
        <v>324000</v>
      </c>
      <c r="H33" s="74">
        <v>0</v>
      </c>
      <c r="I33" s="74">
        <v>0</v>
      </c>
      <c r="J33" s="75">
        <v>0</v>
      </c>
      <c r="K33" s="74">
        <v>0</v>
      </c>
      <c r="L33" s="74">
        <v>0</v>
      </c>
      <c r="M33" s="74">
        <v>0</v>
      </c>
      <c r="N33" s="74">
        <v>0</v>
      </c>
      <c r="O33" s="74">
        <v>0</v>
      </c>
      <c r="P33" s="74">
        <f t="shared" si="7"/>
        <v>395300</v>
      </c>
      <c r="R33" s="101"/>
    </row>
    <row r="34" spans="1:18" ht="60" customHeight="1">
      <c r="A34" s="62" t="s">
        <v>180</v>
      </c>
      <c r="B34" s="62" t="s">
        <v>181</v>
      </c>
      <c r="C34" s="62" t="s">
        <v>82</v>
      </c>
      <c r="D34" s="63" t="s">
        <v>182</v>
      </c>
      <c r="E34" s="71">
        <v>7828200</v>
      </c>
      <c r="F34" s="71">
        <f t="shared" si="6"/>
        <v>7828200</v>
      </c>
      <c r="G34" s="71">
        <v>6416600</v>
      </c>
      <c r="H34" s="71">
        <v>0</v>
      </c>
      <c r="I34" s="71">
        <v>0</v>
      </c>
      <c r="J34" s="80">
        <v>0</v>
      </c>
      <c r="K34" s="71">
        <v>0</v>
      </c>
      <c r="L34" s="71">
        <v>0</v>
      </c>
      <c r="M34" s="71">
        <v>0</v>
      </c>
      <c r="N34" s="71">
        <v>0</v>
      </c>
      <c r="O34" s="71">
        <v>0</v>
      </c>
      <c r="P34" s="71">
        <f t="shared" si="7"/>
        <v>7828200</v>
      </c>
      <c r="R34" s="101"/>
    </row>
    <row r="35" spans="1:18" ht="45">
      <c r="A35" s="62" t="s">
        <v>271</v>
      </c>
      <c r="B35" s="62" t="s">
        <v>272</v>
      </c>
      <c r="C35" s="62" t="s">
        <v>82</v>
      </c>
      <c r="D35" s="63" t="s">
        <v>273</v>
      </c>
      <c r="E35" s="71">
        <v>0</v>
      </c>
      <c r="F35" s="71">
        <v>0</v>
      </c>
      <c r="G35" s="71">
        <v>0</v>
      </c>
      <c r="H35" s="71">
        <v>0</v>
      </c>
      <c r="I35" s="71">
        <v>0</v>
      </c>
      <c r="J35" s="88">
        <v>26858044.75</v>
      </c>
      <c r="K35" s="77">
        <v>26858044.75</v>
      </c>
      <c r="L35" s="71">
        <v>0</v>
      </c>
      <c r="M35" s="71">
        <v>0</v>
      </c>
      <c r="N35" s="71">
        <v>0</v>
      </c>
      <c r="O35" s="77">
        <v>26858044.75</v>
      </c>
      <c r="P35" s="77">
        <v>26858044.75</v>
      </c>
      <c r="R35" s="101"/>
    </row>
    <row r="36" spans="1:18">
      <c r="A36" s="62" t="s">
        <v>183</v>
      </c>
      <c r="B36" s="62" t="s">
        <v>184</v>
      </c>
      <c r="C36" s="62" t="s">
        <v>185</v>
      </c>
      <c r="D36" s="89" t="s">
        <v>186</v>
      </c>
      <c r="E36" s="71">
        <v>0</v>
      </c>
      <c r="F36" s="71">
        <f t="shared" si="6"/>
        <v>0</v>
      </c>
      <c r="G36" s="71"/>
      <c r="H36" s="71"/>
      <c r="I36" s="71"/>
      <c r="J36" s="80">
        <v>200000</v>
      </c>
      <c r="K36" s="71">
        <v>0</v>
      </c>
      <c r="L36" s="71">
        <v>200000</v>
      </c>
      <c r="M36" s="71">
        <v>0</v>
      </c>
      <c r="N36" s="71">
        <v>0</v>
      </c>
      <c r="O36" s="71">
        <v>0</v>
      </c>
      <c r="P36" s="71">
        <f t="shared" si="7"/>
        <v>200000</v>
      </c>
      <c r="R36" s="101"/>
    </row>
    <row r="37" spans="1:18" ht="31.5">
      <c r="A37" s="59" t="s">
        <v>274</v>
      </c>
      <c r="B37" s="62"/>
      <c r="C37" s="59"/>
      <c r="D37" s="60" t="s">
        <v>275</v>
      </c>
      <c r="E37" s="67">
        <f>E39+E40</f>
        <v>0</v>
      </c>
      <c r="F37" s="67">
        <f t="shared" ref="F37:P37" si="12">F39+F40</f>
        <v>0</v>
      </c>
      <c r="G37" s="67">
        <f t="shared" si="12"/>
        <v>0</v>
      </c>
      <c r="H37" s="67">
        <f t="shared" si="12"/>
        <v>0</v>
      </c>
      <c r="I37" s="67">
        <f t="shared" si="12"/>
        <v>0</v>
      </c>
      <c r="J37" s="87">
        <f t="shared" si="12"/>
        <v>1776012.77</v>
      </c>
      <c r="K37" s="87">
        <f t="shared" si="12"/>
        <v>-223987.23</v>
      </c>
      <c r="L37" s="67">
        <f t="shared" si="12"/>
        <v>0</v>
      </c>
      <c r="M37" s="67">
        <f t="shared" si="12"/>
        <v>0</v>
      </c>
      <c r="N37" s="67">
        <f t="shared" si="12"/>
        <v>0</v>
      </c>
      <c r="O37" s="87">
        <f t="shared" si="12"/>
        <v>1776012.77</v>
      </c>
      <c r="P37" s="87">
        <f t="shared" si="12"/>
        <v>1776012.77</v>
      </c>
      <c r="R37" s="101"/>
    </row>
    <row r="38" spans="1:18" ht="31.5">
      <c r="A38" s="59" t="s">
        <v>276</v>
      </c>
      <c r="B38" s="62"/>
      <c r="C38" s="59"/>
      <c r="D38" s="61" t="s">
        <v>275</v>
      </c>
      <c r="E38" s="67"/>
      <c r="F38" s="67"/>
      <c r="G38" s="67"/>
      <c r="H38" s="67"/>
      <c r="I38" s="67"/>
      <c r="J38" s="76"/>
      <c r="K38" s="67"/>
      <c r="L38" s="71"/>
      <c r="M38" s="67"/>
      <c r="N38" s="67"/>
      <c r="O38" s="67"/>
      <c r="P38" s="67"/>
      <c r="R38" s="101"/>
    </row>
    <row r="39" spans="1:18" ht="45">
      <c r="A39" s="62" t="s">
        <v>277</v>
      </c>
      <c r="B39" s="62" t="s">
        <v>278</v>
      </c>
      <c r="C39" s="62" t="s">
        <v>279</v>
      </c>
      <c r="D39" s="63" t="s">
        <v>280</v>
      </c>
      <c r="E39" s="71">
        <v>0</v>
      </c>
      <c r="F39" s="71">
        <v>0</v>
      </c>
      <c r="G39" s="71">
        <v>0</v>
      </c>
      <c r="H39" s="71">
        <v>0</v>
      </c>
      <c r="I39" s="71">
        <v>0</v>
      </c>
      <c r="J39" s="88">
        <v>-223987.23</v>
      </c>
      <c r="K39" s="88">
        <v>-223987.23</v>
      </c>
      <c r="L39" s="71">
        <v>0</v>
      </c>
      <c r="M39" s="71">
        <v>0</v>
      </c>
      <c r="N39" s="71">
        <v>0</v>
      </c>
      <c r="O39" s="88">
        <v>-223987.23</v>
      </c>
      <c r="P39" s="77">
        <f>E39+J39</f>
        <v>-223987.23</v>
      </c>
      <c r="R39" s="101"/>
    </row>
    <row r="40" spans="1:18" ht="18" customHeight="1">
      <c r="A40" s="62" t="s">
        <v>281</v>
      </c>
      <c r="B40" s="62" t="s">
        <v>282</v>
      </c>
      <c r="C40" s="62" t="s">
        <v>107</v>
      </c>
      <c r="D40" s="70" t="s">
        <v>283</v>
      </c>
      <c r="E40" s="71">
        <v>0</v>
      </c>
      <c r="F40" s="71">
        <v>0</v>
      </c>
      <c r="G40" s="71">
        <v>0</v>
      </c>
      <c r="H40" s="71">
        <v>0</v>
      </c>
      <c r="I40" s="71">
        <v>0</v>
      </c>
      <c r="J40" s="80">
        <v>2000000</v>
      </c>
      <c r="K40" s="80">
        <v>0</v>
      </c>
      <c r="L40" s="71">
        <v>0</v>
      </c>
      <c r="M40" s="71">
        <v>0</v>
      </c>
      <c r="N40" s="71">
        <v>0</v>
      </c>
      <c r="O40" s="80">
        <v>2000000</v>
      </c>
      <c r="P40" s="71">
        <f>E40+J40</f>
        <v>2000000</v>
      </c>
      <c r="R40" s="101"/>
    </row>
    <row r="41" spans="1:18" s="16" customFormat="1" ht="31.5">
      <c r="A41" s="59" t="s">
        <v>25</v>
      </c>
      <c r="B41" s="62"/>
      <c r="C41" s="59"/>
      <c r="D41" s="60" t="s">
        <v>26</v>
      </c>
      <c r="E41" s="67">
        <f>E44+E43+E46</f>
        <v>5104286</v>
      </c>
      <c r="F41" s="67">
        <f t="shared" ref="F41:P41" si="13">F44+F43+F46</f>
        <v>4986286</v>
      </c>
      <c r="G41" s="87">
        <f t="shared" si="13"/>
        <v>1905152.46</v>
      </c>
      <c r="H41" s="67">
        <f t="shared" si="13"/>
        <v>90000</v>
      </c>
      <c r="I41" s="67">
        <f t="shared" si="13"/>
        <v>118000</v>
      </c>
      <c r="J41" s="67">
        <f t="shared" si="13"/>
        <v>0</v>
      </c>
      <c r="K41" s="67">
        <f t="shared" si="13"/>
        <v>0</v>
      </c>
      <c r="L41" s="67">
        <f t="shared" si="13"/>
        <v>0</v>
      </c>
      <c r="M41" s="67">
        <f t="shared" si="13"/>
        <v>0</v>
      </c>
      <c r="N41" s="67">
        <f t="shared" si="13"/>
        <v>0</v>
      </c>
      <c r="O41" s="67">
        <f t="shared" si="13"/>
        <v>0</v>
      </c>
      <c r="P41" s="67">
        <f t="shared" si="13"/>
        <v>5104286</v>
      </c>
      <c r="Q41" s="31"/>
      <c r="R41" s="101"/>
    </row>
    <row r="42" spans="1:18" s="16" customFormat="1" ht="31.5">
      <c r="A42" s="59" t="s">
        <v>27</v>
      </c>
      <c r="B42" s="62"/>
      <c r="C42" s="59"/>
      <c r="D42" s="61" t="s">
        <v>26</v>
      </c>
      <c r="E42" s="67"/>
      <c r="F42" s="67"/>
      <c r="G42" s="67"/>
      <c r="H42" s="67"/>
      <c r="I42" s="67"/>
      <c r="J42" s="76"/>
      <c r="K42" s="67"/>
      <c r="L42" s="71"/>
      <c r="M42" s="67"/>
      <c r="N42" s="67"/>
      <c r="O42" s="67"/>
      <c r="P42" s="67"/>
      <c r="Q42" s="31"/>
      <c r="R42" s="101"/>
    </row>
    <row r="43" spans="1:18" s="16" customFormat="1" ht="30">
      <c r="A43" s="62" t="s">
        <v>187</v>
      </c>
      <c r="B43" s="62" t="s">
        <v>42</v>
      </c>
      <c r="C43" s="62" t="s">
        <v>43</v>
      </c>
      <c r="D43" s="63" t="s">
        <v>44</v>
      </c>
      <c r="E43" s="71">
        <v>2780000</v>
      </c>
      <c r="F43" s="71">
        <f>E43-I43</f>
        <v>2780000</v>
      </c>
      <c r="G43" s="71">
        <v>0</v>
      </c>
      <c r="H43" s="71">
        <v>0</v>
      </c>
      <c r="I43" s="71">
        <v>0</v>
      </c>
      <c r="J43" s="80">
        <v>0</v>
      </c>
      <c r="K43" s="71">
        <v>0</v>
      </c>
      <c r="L43" s="71">
        <f>J43-O43</f>
        <v>0</v>
      </c>
      <c r="M43" s="71">
        <v>0</v>
      </c>
      <c r="N43" s="71">
        <v>0</v>
      </c>
      <c r="O43" s="71">
        <v>0</v>
      </c>
      <c r="P43" s="71">
        <f t="shared" ref="P43" si="14">E43+J43</f>
        <v>2780000</v>
      </c>
      <c r="Q43" s="31"/>
      <c r="R43" s="101"/>
    </row>
    <row r="44" spans="1:18" s="16" customFormat="1" ht="16.5">
      <c r="A44" s="62" t="s">
        <v>31</v>
      </c>
      <c r="B44" s="62" t="s">
        <v>32</v>
      </c>
      <c r="C44" s="62"/>
      <c r="D44" s="63" t="s">
        <v>33</v>
      </c>
      <c r="E44" s="71">
        <f>E45</f>
        <v>2324286</v>
      </c>
      <c r="F44" s="71">
        <f t="shared" ref="F44:P44" si="15">F45</f>
        <v>2324286</v>
      </c>
      <c r="G44" s="77">
        <f t="shared" si="15"/>
        <v>1905152.46</v>
      </c>
      <c r="H44" s="71">
        <f t="shared" si="15"/>
        <v>0</v>
      </c>
      <c r="I44" s="71">
        <f t="shared" si="15"/>
        <v>0</v>
      </c>
      <c r="J44" s="71">
        <f t="shared" si="15"/>
        <v>0</v>
      </c>
      <c r="K44" s="71">
        <f t="shared" si="15"/>
        <v>0</v>
      </c>
      <c r="L44" s="71">
        <f t="shared" si="15"/>
        <v>0</v>
      </c>
      <c r="M44" s="71">
        <f t="shared" si="15"/>
        <v>0</v>
      </c>
      <c r="N44" s="71">
        <f t="shared" si="15"/>
        <v>0</v>
      </c>
      <c r="O44" s="71">
        <f t="shared" si="15"/>
        <v>0</v>
      </c>
      <c r="P44" s="71">
        <f t="shared" si="15"/>
        <v>2324286</v>
      </c>
      <c r="Q44" s="31"/>
      <c r="R44" s="101"/>
    </row>
    <row r="45" spans="1:18" s="58" customFormat="1" ht="60">
      <c r="A45" s="72" t="s">
        <v>34</v>
      </c>
      <c r="B45" s="72" t="s">
        <v>35</v>
      </c>
      <c r="C45" s="72" t="s">
        <v>36</v>
      </c>
      <c r="D45" s="78" t="s">
        <v>37</v>
      </c>
      <c r="E45" s="74">
        <v>2324286</v>
      </c>
      <c r="F45" s="74">
        <f>E45-I45</f>
        <v>2324286</v>
      </c>
      <c r="G45" s="79">
        <v>1905152.46</v>
      </c>
      <c r="H45" s="74">
        <v>0</v>
      </c>
      <c r="I45" s="74">
        <v>0</v>
      </c>
      <c r="J45" s="75">
        <v>0</v>
      </c>
      <c r="K45" s="74">
        <v>0</v>
      </c>
      <c r="L45" s="74">
        <v>0</v>
      </c>
      <c r="M45" s="74">
        <v>0</v>
      </c>
      <c r="N45" s="74">
        <v>0</v>
      </c>
      <c r="O45" s="74">
        <v>0</v>
      </c>
      <c r="P45" s="74">
        <f>E45+J45</f>
        <v>2324286</v>
      </c>
      <c r="Q45" s="31"/>
      <c r="R45" s="101"/>
    </row>
    <row r="46" spans="1:18" s="58" customFormat="1" ht="16.5">
      <c r="A46" s="90" t="s">
        <v>188</v>
      </c>
      <c r="B46" s="90" t="s">
        <v>189</v>
      </c>
      <c r="C46" s="91"/>
      <c r="D46" s="81" t="s">
        <v>190</v>
      </c>
      <c r="E46" s="71">
        <f>E47</f>
        <v>0</v>
      </c>
      <c r="F46" s="71">
        <f t="shared" ref="F46:P46" si="16">F47</f>
        <v>-118000</v>
      </c>
      <c r="G46" s="71">
        <f t="shared" si="16"/>
        <v>0</v>
      </c>
      <c r="H46" s="71">
        <f t="shared" si="16"/>
        <v>90000</v>
      </c>
      <c r="I46" s="71">
        <f t="shared" si="16"/>
        <v>118000</v>
      </c>
      <c r="J46" s="71">
        <f t="shared" si="16"/>
        <v>0</v>
      </c>
      <c r="K46" s="71">
        <f t="shared" si="16"/>
        <v>0</v>
      </c>
      <c r="L46" s="71">
        <f t="shared" si="16"/>
        <v>0</v>
      </c>
      <c r="M46" s="71">
        <f t="shared" si="16"/>
        <v>0</v>
      </c>
      <c r="N46" s="71">
        <f t="shared" si="16"/>
        <v>0</v>
      </c>
      <c r="O46" s="71">
        <f t="shared" si="16"/>
        <v>0</v>
      </c>
      <c r="P46" s="71">
        <f t="shared" si="16"/>
        <v>0</v>
      </c>
      <c r="Q46" s="31"/>
      <c r="R46" s="101"/>
    </row>
    <row r="47" spans="1:18" s="58" customFormat="1" ht="45">
      <c r="A47" s="92" t="s">
        <v>191</v>
      </c>
      <c r="B47" s="92" t="s">
        <v>192</v>
      </c>
      <c r="C47" s="92" t="s">
        <v>36</v>
      </c>
      <c r="D47" s="73" t="s">
        <v>193</v>
      </c>
      <c r="E47" s="74">
        <v>0</v>
      </c>
      <c r="F47" s="74">
        <f>E47-I47</f>
        <v>-118000</v>
      </c>
      <c r="G47" s="74">
        <v>0</v>
      </c>
      <c r="H47" s="74">
        <v>90000</v>
      </c>
      <c r="I47" s="74">
        <v>118000</v>
      </c>
      <c r="J47" s="75">
        <v>0</v>
      </c>
      <c r="K47" s="74">
        <v>0</v>
      </c>
      <c r="L47" s="74">
        <f t="shared" ref="L47" si="17">J47-O47</f>
        <v>0</v>
      </c>
      <c r="M47" s="74">
        <v>0</v>
      </c>
      <c r="N47" s="74">
        <v>0</v>
      </c>
      <c r="O47" s="74">
        <v>0</v>
      </c>
      <c r="P47" s="74">
        <f t="shared" ref="P47" si="18">E47+J47</f>
        <v>0</v>
      </c>
      <c r="Q47" s="31"/>
      <c r="R47" s="101"/>
    </row>
    <row r="48" spans="1:18" s="58" customFormat="1" ht="31.5">
      <c r="A48" s="59" t="s">
        <v>38</v>
      </c>
      <c r="B48" s="59"/>
      <c r="C48" s="59"/>
      <c r="D48" s="60" t="s">
        <v>39</v>
      </c>
      <c r="E48" s="67">
        <f>E50+E51+E52+E53+E54</f>
        <v>13858200</v>
      </c>
      <c r="F48" s="67">
        <f t="shared" ref="F48:P48" si="19">F50+F51+F52+F53+F54</f>
        <v>12358200</v>
      </c>
      <c r="G48" s="67">
        <f t="shared" si="19"/>
        <v>10118200</v>
      </c>
      <c r="H48" s="67">
        <f t="shared" si="19"/>
        <v>0</v>
      </c>
      <c r="I48" s="67">
        <f t="shared" si="19"/>
        <v>1500000</v>
      </c>
      <c r="J48" s="67">
        <f t="shared" si="19"/>
        <v>0</v>
      </c>
      <c r="K48" s="67">
        <f t="shared" si="19"/>
        <v>0</v>
      </c>
      <c r="L48" s="67">
        <f t="shared" si="19"/>
        <v>0</v>
      </c>
      <c r="M48" s="67">
        <f t="shared" si="19"/>
        <v>0</v>
      </c>
      <c r="N48" s="67">
        <f t="shared" si="19"/>
        <v>0</v>
      </c>
      <c r="O48" s="67">
        <f t="shared" si="19"/>
        <v>0</v>
      </c>
      <c r="P48" s="67">
        <f t="shared" si="19"/>
        <v>13858200</v>
      </c>
      <c r="Q48" s="31"/>
      <c r="R48" s="101"/>
    </row>
    <row r="49" spans="1:18" s="58" customFormat="1" ht="31.5">
      <c r="A49" s="59" t="s">
        <v>40</v>
      </c>
      <c r="B49" s="59"/>
      <c r="C49" s="59"/>
      <c r="D49" s="61" t="s">
        <v>39</v>
      </c>
      <c r="E49" s="74"/>
      <c r="F49" s="74"/>
      <c r="G49" s="79"/>
      <c r="H49" s="74"/>
      <c r="I49" s="74"/>
      <c r="J49" s="75"/>
      <c r="K49" s="74"/>
      <c r="L49" s="74"/>
      <c r="M49" s="74"/>
      <c r="N49" s="74"/>
      <c r="O49" s="74"/>
      <c r="P49" s="74"/>
      <c r="Q49" s="31"/>
      <c r="R49" s="101"/>
    </row>
    <row r="50" spans="1:18" s="58" customFormat="1" ht="30">
      <c r="A50" s="62" t="s">
        <v>41</v>
      </c>
      <c r="B50" s="62" t="s">
        <v>42</v>
      </c>
      <c r="C50" s="62" t="s">
        <v>43</v>
      </c>
      <c r="D50" s="63" t="s">
        <v>44</v>
      </c>
      <c r="E50" s="71">
        <f>14000+109800</f>
        <v>123800</v>
      </c>
      <c r="F50" s="71">
        <f>E50-I50</f>
        <v>123800</v>
      </c>
      <c r="G50" s="71">
        <v>90000</v>
      </c>
      <c r="H50" s="71">
        <v>0</v>
      </c>
      <c r="I50" s="71">
        <v>0</v>
      </c>
      <c r="J50" s="80">
        <v>0</v>
      </c>
      <c r="K50" s="71">
        <v>0</v>
      </c>
      <c r="L50" s="71">
        <v>0</v>
      </c>
      <c r="M50" s="71">
        <v>0</v>
      </c>
      <c r="N50" s="71">
        <v>0</v>
      </c>
      <c r="O50" s="71">
        <v>0</v>
      </c>
      <c r="P50" s="71">
        <f>E50+J50</f>
        <v>123800</v>
      </c>
      <c r="Q50" s="31"/>
      <c r="R50" s="101"/>
    </row>
    <row r="51" spans="1:18" s="58" customFormat="1" ht="16.5">
      <c r="A51" s="62" t="s">
        <v>87</v>
      </c>
      <c r="B51" s="62" t="s">
        <v>88</v>
      </c>
      <c r="C51" s="62" t="s">
        <v>78</v>
      </c>
      <c r="D51" s="70" t="s">
        <v>89</v>
      </c>
      <c r="E51" s="71">
        <v>12234400</v>
      </c>
      <c r="F51" s="71">
        <f>E51-I51</f>
        <v>12234400</v>
      </c>
      <c r="G51" s="71">
        <v>10028200</v>
      </c>
      <c r="H51" s="71"/>
      <c r="I51" s="71"/>
      <c r="J51" s="80"/>
      <c r="K51" s="71"/>
      <c r="L51" s="71"/>
      <c r="M51" s="71"/>
      <c r="N51" s="71"/>
      <c r="O51" s="71"/>
      <c r="P51" s="71">
        <f>E51+J51</f>
        <v>12234400</v>
      </c>
      <c r="Q51" s="31"/>
      <c r="R51" s="101"/>
    </row>
    <row r="52" spans="1:18" s="58" customFormat="1" ht="16.5">
      <c r="A52" s="62" t="s">
        <v>194</v>
      </c>
      <c r="B52" s="62" t="s">
        <v>195</v>
      </c>
      <c r="C52" s="62" t="s">
        <v>196</v>
      </c>
      <c r="D52" s="70" t="s">
        <v>197</v>
      </c>
      <c r="E52" s="71">
        <v>1145000</v>
      </c>
      <c r="F52" s="71">
        <f t="shared" ref="F52:F53" si="20">E52-I52</f>
        <v>1145000</v>
      </c>
      <c r="G52" s="71">
        <v>0</v>
      </c>
      <c r="H52" s="71">
        <v>0</v>
      </c>
      <c r="I52" s="71">
        <v>0</v>
      </c>
      <c r="J52" s="80">
        <v>0</v>
      </c>
      <c r="K52" s="71">
        <v>0</v>
      </c>
      <c r="L52" s="71">
        <f t="shared" ref="L52:L53" si="21">J52-O52</f>
        <v>0</v>
      </c>
      <c r="M52" s="71">
        <v>0</v>
      </c>
      <c r="N52" s="71">
        <v>0</v>
      </c>
      <c r="O52" s="71">
        <v>0</v>
      </c>
      <c r="P52" s="71">
        <f t="shared" ref="P52:P53" si="22">E52+J52</f>
        <v>1145000</v>
      </c>
      <c r="Q52" s="31"/>
      <c r="R52" s="101"/>
    </row>
    <row r="53" spans="1:18" s="58" customFormat="1" ht="16.5">
      <c r="A53" s="62" t="s">
        <v>198</v>
      </c>
      <c r="B53" s="62" t="s">
        <v>199</v>
      </c>
      <c r="C53" s="62" t="s">
        <v>200</v>
      </c>
      <c r="D53" s="70" t="s">
        <v>201</v>
      </c>
      <c r="E53" s="71">
        <v>1500000</v>
      </c>
      <c r="F53" s="71">
        <f t="shared" si="20"/>
        <v>0</v>
      </c>
      <c r="G53" s="71">
        <v>0</v>
      </c>
      <c r="H53" s="71">
        <v>0</v>
      </c>
      <c r="I53" s="71">
        <v>1500000</v>
      </c>
      <c r="J53" s="80">
        <v>0</v>
      </c>
      <c r="K53" s="71">
        <v>0</v>
      </c>
      <c r="L53" s="71">
        <f t="shared" si="21"/>
        <v>0</v>
      </c>
      <c r="M53" s="71">
        <v>0</v>
      </c>
      <c r="N53" s="71">
        <v>0</v>
      </c>
      <c r="O53" s="71">
        <v>0</v>
      </c>
      <c r="P53" s="71">
        <f t="shared" si="22"/>
        <v>1500000</v>
      </c>
      <c r="Q53" s="31"/>
      <c r="R53" s="101"/>
    </row>
    <row r="54" spans="1:18" s="58" customFormat="1" ht="16.5">
      <c r="A54" s="62" t="s">
        <v>202</v>
      </c>
      <c r="B54" s="62" t="s">
        <v>203</v>
      </c>
      <c r="C54" s="62"/>
      <c r="D54" s="89" t="s">
        <v>204</v>
      </c>
      <c r="E54" s="71">
        <f>E55</f>
        <v>-1145000</v>
      </c>
      <c r="F54" s="71">
        <f t="shared" ref="F54:P54" si="23">F55</f>
        <v>-1145000</v>
      </c>
      <c r="G54" s="71">
        <f t="shared" si="23"/>
        <v>0</v>
      </c>
      <c r="H54" s="71">
        <f t="shared" si="23"/>
        <v>0</v>
      </c>
      <c r="I54" s="71">
        <f t="shared" si="23"/>
        <v>0</v>
      </c>
      <c r="J54" s="71">
        <f t="shared" si="23"/>
        <v>0</v>
      </c>
      <c r="K54" s="71">
        <f t="shared" si="23"/>
        <v>0</v>
      </c>
      <c r="L54" s="71">
        <f t="shared" si="23"/>
        <v>0</v>
      </c>
      <c r="M54" s="71">
        <f t="shared" si="23"/>
        <v>0</v>
      </c>
      <c r="N54" s="71">
        <f t="shared" si="23"/>
        <v>0</v>
      </c>
      <c r="O54" s="71">
        <f t="shared" si="23"/>
        <v>0</v>
      </c>
      <c r="P54" s="71">
        <f t="shared" si="23"/>
        <v>-1145000</v>
      </c>
      <c r="Q54" s="31"/>
      <c r="R54" s="101"/>
    </row>
    <row r="55" spans="1:18" s="58" customFormat="1" ht="16.5">
      <c r="A55" s="72" t="s">
        <v>205</v>
      </c>
      <c r="B55" s="72" t="s">
        <v>206</v>
      </c>
      <c r="C55" s="72" t="s">
        <v>207</v>
      </c>
      <c r="D55" s="73" t="s">
        <v>208</v>
      </c>
      <c r="E55" s="74">
        <v>-1145000</v>
      </c>
      <c r="F55" s="74">
        <f t="shared" ref="F55" si="24">E55-I55</f>
        <v>-1145000</v>
      </c>
      <c r="G55" s="74">
        <v>0</v>
      </c>
      <c r="H55" s="74">
        <v>0</v>
      </c>
      <c r="I55" s="74">
        <v>0</v>
      </c>
      <c r="J55" s="75">
        <v>0</v>
      </c>
      <c r="K55" s="74">
        <v>0</v>
      </c>
      <c r="L55" s="74">
        <f t="shared" ref="L55" si="25">J55-O55</f>
        <v>0</v>
      </c>
      <c r="M55" s="74">
        <v>0</v>
      </c>
      <c r="N55" s="74">
        <v>0</v>
      </c>
      <c r="O55" s="74">
        <v>0</v>
      </c>
      <c r="P55" s="74">
        <f t="shared" ref="P55" si="26">E55+J55</f>
        <v>-1145000</v>
      </c>
      <c r="Q55" s="31"/>
      <c r="R55" s="101"/>
    </row>
    <row r="56" spans="1:18" s="58" customFormat="1" ht="16.5">
      <c r="A56" s="59" t="s">
        <v>293</v>
      </c>
      <c r="B56" s="72"/>
      <c r="C56" s="93"/>
      <c r="D56" s="60" t="s">
        <v>294</v>
      </c>
      <c r="E56" s="67">
        <f>E58</f>
        <v>2077922</v>
      </c>
      <c r="F56" s="67">
        <f t="shared" ref="F56:P56" si="27">F58</f>
        <v>2077922</v>
      </c>
      <c r="G56" s="67">
        <f t="shared" si="27"/>
        <v>0</v>
      </c>
      <c r="H56" s="67">
        <f t="shared" si="27"/>
        <v>0</v>
      </c>
      <c r="I56" s="67">
        <f t="shared" si="27"/>
        <v>0</v>
      </c>
      <c r="J56" s="67">
        <f t="shared" si="27"/>
        <v>0</v>
      </c>
      <c r="K56" s="67">
        <f t="shared" si="27"/>
        <v>0</v>
      </c>
      <c r="L56" s="67">
        <f t="shared" si="27"/>
        <v>0</v>
      </c>
      <c r="M56" s="67">
        <f t="shared" si="27"/>
        <v>0</v>
      </c>
      <c r="N56" s="67">
        <f t="shared" si="27"/>
        <v>0</v>
      </c>
      <c r="O56" s="67">
        <f t="shared" si="27"/>
        <v>0</v>
      </c>
      <c r="P56" s="67">
        <f t="shared" si="27"/>
        <v>2077922</v>
      </c>
      <c r="Q56" s="31"/>
      <c r="R56" s="101"/>
    </row>
    <row r="57" spans="1:18" s="58" customFormat="1" ht="16.5">
      <c r="A57" s="59" t="s">
        <v>295</v>
      </c>
      <c r="B57" s="62"/>
      <c r="C57" s="59"/>
      <c r="D57" s="61" t="s">
        <v>294</v>
      </c>
      <c r="E57" s="67"/>
      <c r="F57" s="67"/>
      <c r="G57" s="67"/>
      <c r="H57" s="67"/>
      <c r="I57" s="67"/>
      <c r="J57" s="76"/>
      <c r="K57" s="67"/>
      <c r="L57" s="71"/>
      <c r="M57" s="67"/>
      <c r="N57" s="67"/>
      <c r="O57" s="67"/>
      <c r="P57" s="67"/>
      <c r="Q57" s="31"/>
      <c r="R57" s="101"/>
    </row>
    <row r="58" spans="1:18" s="58" customFormat="1" ht="16.5" customHeight="1">
      <c r="A58" s="62" t="s">
        <v>296</v>
      </c>
      <c r="B58" s="94" t="s">
        <v>297</v>
      </c>
      <c r="C58" s="95"/>
      <c r="D58" s="96" t="s">
        <v>298</v>
      </c>
      <c r="E58" s="71">
        <f>E59</f>
        <v>2077922</v>
      </c>
      <c r="F58" s="71">
        <f t="shared" ref="F58:P58" si="28">F59</f>
        <v>2077922</v>
      </c>
      <c r="G58" s="71">
        <f t="shared" si="28"/>
        <v>0</v>
      </c>
      <c r="H58" s="71">
        <f t="shared" si="28"/>
        <v>0</v>
      </c>
      <c r="I58" s="71">
        <f t="shared" si="28"/>
        <v>0</v>
      </c>
      <c r="J58" s="71">
        <f t="shared" si="28"/>
        <v>0</v>
      </c>
      <c r="K58" s="71">
        <f t="shared" si="28"/>
        <v>0</v>
      </c>
      <c r="L58" s="71">
        <f t="shared" si="28"/>
        <v>0</v>
      </c>
      <c r="M58" s="71">
        <f t="shared" si="28"/>
        <v>0</v>
      </c>
      <c r="N58" s="71">
        <f t="shared" si="28"/>
        <v>0</v>
      </c>
      <c r="O58" s="71">
        <f t="shared" si="28"/>
        <v>0</v>
      </c>
      <c r="P58" s="71">
        <f t="shared" si="28"/>
        <v>2077922</v>
      </c>
      <c r="Q58" s="31"/>
      <c r="R58" s="101"/>
    </row>
    <row r="59" spans="1:18" s="58" customFormat="1" ht="31.5" customHeight="1">
      <c r="A59" s="72" t="s">
        <v>299</v>
      </c>
      <c r="B59" s="97" t="s">
        <v>300</v>
      </c>
      <c r="C59" s="97" t="s">
        <v>301</v>
      </c>
      <c r="D59" s="98" t="s">
        <v>302</v>
      </c>
      <c r="E59" s="74">
        <v>2077922</v>
      </c>
      <c r="F59" s="74">
        <f t="shared" ref="F59" si="29">E59-I59</f>
        <v>2077922</v>
      </c>
      <c r="G59" s="74">
        <v>0</v>
      </c>
      <c r="H59" s="74">
        <v>0</v>
      </c>
      <c r="I59" s="74">
        <v>0</v>
      </c>
      <c r="J59" s="74">
        <v>0</v>
      </c>
      <c r="K59" s="74">
        <v>0</v>
      </c>
      <c r="L59" s="74">
        <f t="shared" ref="L59" si="30">J59-O59</f>
        <v>0</v>
      </c>
      <c r="M59" s="74">
        <v>0</v>
      </c>
      <c r="N59" s="74">
        <v>0</v>
      </c>
      <c r="O59" s="74">
        <v>0</v>
      </c>
      <c r="P59" s="74">
        <f t="shared" ref="P59" si="31">E59+J59</f>
        <v>2077922</v>
      </c>
      <c r="Q59" s="31"/>
      <c r="R59" s="101"/>
    </row>
    <row r="60" spans="1:18" s="58" customFormat="1" ht="31.5">
      <c r="A60" s="59" t="s">
        <v>174</v>
      </c>
      <c r="B60" s="59"/>
      <c r="C60" s="59"/>
      <c r="D60" s="60" t="s">
        <v>179</v>
      </c>
      <c r="E60" s="67">
        <f>E65+E67+E63+E68+E62+E69</f>
        <v>-890700</v>
      </c>
      <c r="F60" s="67">
        <f t="shared" ref="F60:P60" si="32">F65+F67+F63+F68+F62+F69</f>
        <v>-890700</v>
      </c>
      <c r="G60" s="67">
        <f t="shared" si="32"/>
        <v>0</v>
      </c>
      <c r="H60" s="67">
        <f t="shared" si="32"/>
        <v>0</v>
      </c>
      <c r="I60" s="67">
        <f t="shared" si="32"/>
        <v>0</v>
      </c>
      <c r="J60" s="87">
        <f t="shared" si="32"/>
        <v>50356129.039999999</v>
      </c>
      <c r="K60" s="87">
        <f t="shared" si="32"/>
        <v>50356129.039999999</v>
      </c>
      <c r="L60" s="67">
        <f t="shared" si="32"/>
        <v>0</v>
      </c>
      <c r="M60" s="67">
        <f t="shared" si="32"/>
        <v>0</v>
      </c>
      <c r="N60" s="67">
        <f t="shared" si="32"/>
        <v>0</v>
      </c>
      <c r="O60" s="87">
        <f t="shared" si="32"/>
        <v>50356129.039999999</v>
      </c>
      <c r="P60" s="87">
        <f t="shared" si="32"/>
        <v>49465429.039999999</v>
      </c>
      <c r="Q60" s="31"/>
      <c r="R60" s="101"/>
    </row>
    <row r="61" spans="1:18" s="58" customFormat="1" ht="31.5">
      <c r="A61" s="59" t="s">
        <v>175</v>
      </c>
      <c r="B61" s="59"/>
      <c r="C61" s="59"/>
      <c r="D61" s="61" t="s">
        <v>179</v>
      </c>
      <c r="E61" s="67"/>
      <c r="F61" s="67"/>
      <c r="G61" s="67"/>
      <c r="H61" s="67"/>
      <c r="I61" s="67"/>
      <c r="J61" s="76"/>
      <c r="K61" s="67"/>
      <c r="L61" s="71"/>
      <c r="M61" s="67"/>
      <c r="N61" s="67"/>
      <c r="O61" s="67"/>
      <c r="P61" s="67"/>
      <c r="Q61" s="31"/>
      <c r="R61" s="101"/>
    </row>
    <row r="62" spans="1:18" s="58" customFormat="1" ht="30">
      <c r="A62" s="62" t="s">
        <v>308</v>
      </c>
      <c r="B62" s="62" t="s">
        <v>42</v>
      </c>
      <c r="C62" s="62" t="s">
        <v>43</v>
      </c>
      <c r="D62" s="63" t="s">
        <v>44</v>
      </c>
      <c r="E62" s="71">
        <v>107700</v>
      </c>
      <c r="F62" s="71">
        <f>E62-I62</f>
        <v>107700</v>
      </c>
      <c r="G62" s="71">
        <v>0</v>
      </c>
      <c r="H62" s="71">
        <v>0</v>
      </c>
      <c r="I62" s="71">
        <v>0</v>
      </c>
      <c r="J62" s="80">
        <v>0</v>
      </c>
      <c r="K62" s="71">
        <v>0</v>
      </c>
      <c r="L62" s="71">
        <v>0</v>
      </c>
      <c r="M62" s="71">
        <v>0</v>
      </c>
      <c r="N62" s="71">
        <v>0</v>
      </c>
      <c r="O62" s="71">
        <v>0</v>
      </c>
      <c r="P62" s="71">
        <f>E62+J62</f>
        <v>107700</v>
      </c>
      <c r="Q62" s="31"/>
      <c r="R62" s="101"/>
    </row>
    <row r="63" spans="1:18" s="58" customFormat="1" ht="16.5">
      <c r="A63" s="90" t="s">
        <v>209</v>
      </c>
      <c r="B63" s="90" t="s">
        <v>189</v>
      </c>
      <c r="C63" s="91"/>
      <c r="D63" s="81" t="s">
        <v>190</v>
      </c>
      <c r="E63" s="71">
        <f>E64</f>
        <v>-998400</v>
      </c>
      <c r="F63" s="71">
        <f t="shared" ref="F63:P63" si="33">F64</f>
        <v>-998400</v>
      </c>
      <c r="G63" s="71">
        <f t="shared" si="33"/>
        <v>0</v>
      </c>
      <c r="H63" s="71">
        <f t="shared" si="33"/>
        <v>0</v>
      </c>
      <c r="I63" s="71">
        <f t="shared" si="33"/>
        <v>0</v>
      </c>
      <c r="J63" s="71">
        <f t="shared" si="33"/>
        <v>0</v>
      </c>
      <c r="K63" s="71">
        <f t="shared" si="33"/>
        <v>0</v>
      </c>
      <c r="L63" s="71">
        <f t="shared" si="33"/>
        <v>0</v>
      </c>
      <c r="M63" s="71">
        <f t="shared" si="33"/>
        <v>0</v>
      </c>
      <c r="N63" s="71">
        <f t="shared" si="33"/>
        <v>0</v>
      </c>
      <c r="O63" s="71">
        <f t="shared" si="33"/>
        <v>0</v>
      </c>
      <c r="P63" s="71">
        <f t="shared" si="33"/>
        <v>-998400</v>
      </c>
      <c r="Q63" s="31"/>
      <c r="R63" s="101"/>
    </row>
    <row r="64" spans="1:18" s="58" customFormat="1" ht="30">
      <c r="A64" s="72" t="s">
        <v>210</v>
      </c>
      <c r="B64" s="72" t="s">
        <v>211</v>
      </c>
      <c r="C64" s="72" t="s">
        <v>36</v>
      </c>
      <c r="D64" s="73" t="s">
        <v>292</v>
      </c>
      <c r="E64" s="74">
        <v>-998400</v>
      </c>
      <c r="F64" s="74">
        <f>E64-I64</f>
        <v>-998400</v>
      </c>
      <c r="G64" s="74">
        <v>0</v>
      </c>
      <c r="H64" s="74">
        <v>0</v>
      </c>
      <c r="I64" s="74">
        <v>0</v>
      </c>
      <c r="J64" s="75">
        <v>0</v>
      </c>
      <c r="K64" s="74">
        <v>0</v>
      </c>
      <c r="L64" s="74">
        <f>J64-O64</f>
        <v>0</v>
      </c>
      <c r="M64" s="74">
        <v>0</v>
      </c>
      <c r="N64" s="74">
        <v>0</v>
      </c>
      <c r="O64" s="74">
        <v>0</v>
      </c>
      <c r="P64" s="74">
        <f t="shared" ref="P64" si="34">E64+J64</f>
        <v>-998400</v>
      </c>
      <c r="Q64" s="31"/>
      <c r="R64" s="101"/>
    </row>
    <row r="65" spans="1:18" s="58" customFormat="1" ht="16.5">
      <c r="A65" s="62" t="s">
        <v>176</v>
      </c>
      <c r="B65" s="62" t="s">
        <v>142</v>
      </c>
      <c r="C65" s="62"/>
      <c r="D65" s="63" t="s">
        <v>147</v>
      </c>
      <c r="E65" s="71">
        <f>E66</f>
        <v>0</v>
      </c>
      <c r="F65" s="71">
        <f t="shared" ref="F65" si="35">F66</f>
        <v>0</v>
      </c>
      <c r="G65" s="71">
        <f t="shared" ref="G65" si="36">G66</f>
        <v>0</v>
      </c>
      <c r="H65" s="71">
        <f t="shared" ref="H65" si="37">H66</f>
        <v>0</v>
      </c>
      <c r="I65" s="71">
        <f t="shared" ref="I65" si="38">I66</f>
        <v>0</v>
      </c>
      <c r="J65" s="71">
        <f t="shared" ref="J65" si="39">J66</f>
        <v>8100000</v>
      </c>
      <c r="K65" s="71">
        <f t="shared" ref="K65" si="40">K66</f>
        <v>8100000</v>
      </c>
      <c r="L65" s="71">
        <f t="shared" ref="L65" si="41">L66</f>
        <v>0</v>
      </c>
      <c r="M65" s="71">
        <f t="shared" ref="M65" si="42">M66</f>
        <v>0</v>
      </c>
      <c r="N65" s="71">
        <f t="shared" ref="N65" si="43">N66</f>
        <v>0</v>
      </c>
      <c r="O65" s="71">
        <f t="shared" ref="O65" si="44">O66</f>
        <v>8100000</v>
      </c>
      <c r="P65" s="71">
        <f t="shared" ref="P65" si="45">P66</f>
        <v>8100000</v>
      </c>
      <c r="Q65" s="31"/>
      <c r="R65" s="101"/>
    </row>
    <row r="66" spans="1:18" s="58" customFormat="1" ht="45">
      <c r="A66" s="72" t="s">
        <v>177</v>
      </c>
      <c r="B66" s="72" t="s">
        <v>144</v>
      </c>
      <c r="C66" s="72" t="s">
        <v>140</v>
      </c>
      <c r="D66" s="73" t="s">
        <v>148</v>
      </c>
      <c r="E66" s="74">
        <v>0</v>
      </c>
      <c r="F66" s="74">
        <v>0</v>
      </c>
      <c r="G66" s="74">
        <v>0</v>
      </c>
      <c r="H66" s="74">
        <v>0</v>
      </c>
      <c r="I66" s="74">
        <v>0</v>
      </c>
      <c r="J66" s="75">
        <v>8100000</v>
      </c>
      <c r="K66" s="75">
        <v>8100000</v>
      </c>
      <c r="L66" s="74">
        <f>J66-O66</f>
        <v>0</v>
      </c>
      <c r="M66" s="74">
        <v>0</v>
      </c>
      <c r="N66" s="74">
        <v>0</v>
      </c>
      <c r="O66" s="75">
        <v>8100000</v>
      </c>
      <c r="P66" s="74">
        <f>E66+J66</f>
        <v>8100000</v>
      </c>
      <c r="Q66" s="31"/>
      <c r="R66" s="101"/>
    </row>
    <row r="67" spans="1:18" s="58" customFormat="1" ht="45">
      <c r="A67" s="62" t="s">
        <v>178</v>
      </c>
      <c r="B67" s="62" t="s">
        <v>146</v>
      </c>
      <c r="C67" s="62" t="s">
        <v>149</v>
      </c>
      <c r="D67" s="70" t="s">
        <v>264</v>
      </c>
      <c r="E67" s="71">
        <v>0</v>
      </c>
      <c r="F67" s="71">
        <v>0</v>
      </c>
      <c r="G67" s="71">
        <v>0</v>
      </c>
      <c r="H67" s="71">
        <v>0</v>
      </c>
      <c r="I67" s="71">
        <f t="shared" ref="I67" si="46">I76+I78</f>
        <v>0</v>
      </c>
      <c r="J67" s="77">
        <f>-8100000+26649131.04</f>
        <v>18549131.039999999</v>
      </c>
      <c r="K67" s="77">
        <f>-8100000+26649131.04</f>
        <v>18549131.039999999</v>
      </c>
      <c r="L67" s="71">
        <f t="shared" ref="L67:N67" si="47">L76+L78</f>
        <v>0</v>
      </c>
      <c r="M67" s="71">
        <f t="shared" si="47"/>
        <v>0</v>
      </c>
      <c r="N67" s="71">
        <f t="shared" si="47"/>
        <v>0</v>
      </c>
      <c r="O67" s="77">
        <f>-8100000+26649131.04</f>
        <v>18549131.039999999</v>
      </c>
      <c r="P67" s="77">
        <f>E67+J67</f>
        <v>18549131.039999999</v>
      </c>
      <c r="Q67" s="31"/>
      <c r="R67" s="101"/>
    </row>
    <row r="68" spans="1:18" s="58" customFormat="1" ht="45">
      <c r="A68" s="62" t="s">
        <v>284</v>
      </c>
      <c r="B68" s="62" t="s">
        <v>125</v>
      </c>
      <c r="C68" s="62" t="s">
        <v>126</v>
      </c>
      <c r="D68" s="70" t="s">
        <v>127</v>
      </c>
      <c r="E68" s="71">
        <v>0</v>
      </c>
      <c r="F68" s="71">
        <f>E68-I68</f>
        <v>0</v>
      </c>
      <c r="G68" s="71">
        <v>0</v>
      </c>
      <c r="H68" s="71">
        <v>0</v>
      </c>
      <c r="I68" s="71">
        <v>0</v>
      </c>
      <c r="J68" s="80">
        <v>-6293002</v>
      </c>
      <c r="K68" s="80">
        <v>-6293002</v>
      </c>
      <c r="L68" s="71">
        <v>0</v>
      </c>
      <c r="M68" s="71">
        <v>0</v>
      </c>
      <c r="N68" s="71">
        <v>0</v>
      </c>
      <c r="O68" s="80">
        <v>-6293002</v>
      </c>
      <c r="P68" s="71">
        <f>E68+J68</f>
        <v>-6293002</v>
      </c>
      <c r="Q68" s="31"/>
      <c r="R68" s="101"/>
    </row>
    <row r="69" spans="1:18" s="58" customFormat="1" ht="18" customHeight="1">
      <c r="A69" s="62" t="s">
        <v>329</v>
      </c>
      <c r="B69" s="62" t="s">
        <v>323</v>
      </c>
      <c r="C69" s="62" t="s">
        <v>107</v>
      </c>
      <c r="D69" s="70" t="s">
        <v>324</v>
      </c>
      <c r="E69" s="71">
        <v>0</v>
      </c>
      <c r="F69" s="71">
        <f>E69-I69</f>
        <v>0</v>
      </c>
      <c r="G69" s="71">
        <v>0</v>
      </c>
      <c r="H69" s="71">
        <v>0</v>
      </c>
      <c r="I69" s="71">
        <v>0</v>
      </c>
      <c r="J69" s="80">
        <v>30000000</v>
      </c>
      <c r="K69" s="80">
        <v>30000000</v>
      </c>
      <c r="L69" s="71">
        <f t="shared" ref="L69" si="48">J69-O69</f>
        <v>0</v>
      </c>
      <c r="M69" s="71">
        <v>0</v>
      </c>
      <c r="N69" s="71">
        <v>0</v>
      </c>
      <c r="O69" s="80">
        <v>30000000</v>
      </c>
      <c r="P69" s="71">
        <f>E69+J69</f>
        <v>30000000</v>
      </c>
      <c r="Q69" s="31"/>
      <c r="R69" s="101"/>
    </row>
    <row r="70" spans="1:18" s="58" customFormat="1" ht="33" customHeight="1">
      <c r="A70" s="59" t="s">
        <v>212</v>
      </c>
      <c r="B70" s="93"/>
      <c r="C70" s="93"/>
      <c r="D70" s="60" t="s">
        <v>213</v>
      </c>
      <c r="E70" s="67">
        <f>E72</f>
        <v>0</v>
      </c>
      <c r="F70" s="67">
        <f t="shared" ref="F70:P70" si="49">F72</f>
        <v>0</v>
      </c>
      <c r="G70" s="67">
        <f t="shared" si="49"/>
        <v>0</v>
      </c>
      <c r="H70" s="67">
        <f t="shared" si="49"/>
        <v>0</v>
      </c>
      <c r="I70" s="67">
        <f t="shared" si="49"/>
        <v>0</v>
      </c>
      <c r="J70" s="67">
        <f t="shared" si="49"/>
        <v>-9788724</v>
      </c>
      <c r="K70" s="67">
        <f t="shared" si="49"/>
        <v>0</v>
      </c>
      <c r="L70" s="67">
        <f t="shared" si="49"/>
        <v>-11788724</v>
      </c>
      <c r="M70" s="67">
        <f t="shared" si="49"/>
        <v>0</v>
      </c>
      <c r="N70" s="67">
        <f t="shared" si="49"/>
        <v>0</v>
      </c>
      <c r="O70" s="67">
        <f t="shared" si="49"/>
        <v>2000000</v>
      </c>
      <c r="P70" s="67">
        <f t="shared" si="49"/>
        <v>-9788724</v>
      </c>
      <c r="Q70" s="31"/>
      <c r="R70" s="101"/>
    </row>
    <row r="71" spans="1:18" s="58" customFormat="1" ht="34.5" customHeight="1">
      <c r="A71" s="59" t="s">
        <v>214</v>
      </c>
      <c r="B71" s="93"/>
      <c r="C71" s="93"/>
      <c r="D71" s="61" t="s">
        <v>213</v>
      </c>
      <c r="E71" s="74"/>
      <c r="F71" s="74"/>
      <c r="G71" s="74"/>
      <c r="H71" s="74"/>
      <c r="I71" s="74"/>
      <c r="J71" s="75"/>
      <c r="K71" s="74"/>
      <c r="L71" s="74"/>
      <c r="M71" s="74"/>
      <c r="N71" s="74"/>
      <c r="O71" s="74"/>
      <c r="P71" s="67"/>
      <c r="Q71" s="31"/>
      <c r="R71" s="101"/>
    </row>
    <row r="72" spans="1:18" s="58" customFormat="1" ht="16.5">
      <c r="A72" s="62" t="s">
        <v>215</v>
      </c>
      <c r="B72" s="62" t="s">
        <v>184</v>
      </c>
      <c r="C72" s="62" t="s">
        <v>185</v>
      </c>
      <c r="D72" s="89" t="s">
        <v>186</v>
      </c>
      <c r="E72" s="71">
        <v>0</v>
      </c>
      <c r="F72" s="71">
        <f>E72-I72</f>
        <v>0</v>
      </c>
      <c r="G72" s="71">
        <v>0</v>
      </c>
      <c r="H72" s="71">
        <v>0</v>
      </c>
      <c r="I72" s="71">
        <v>0</v>
      </c>
      <c r="J72" s="80">
        <v>-9788724</v>
      </c>
      <c r="K72" s="71">
        <v>0</v>
      </c>
      <c r="L72" s="71">
        <f>J72-O72</f>
        <v>-11788724</v>
      </c>
      <c r="M72" s="71">
        <v>0</v>
      </c>
      <c r="N72" s="71">
        <v>0</v>
      </c>
      <c r="O72" s="71">
        <v>2000000</v>
      </c>
      <c r="P72" s="71">
        <f>E72+J72</f>
        <v>-9788724</v>
      </c>
      <c r="Q72" s="31"/>
      <c r="R72" s="101"/>
    </row>
    <row r="73" spans="1:18" s="58" customFormat="1" ht="19.5" customHeight="1">
      <c r="A73" s="59" t="s">
        <v>216</v>
      </c>
      <c r="B73" s="59"/>
      <c r="C73" s="59"/>
      <c r="D73" s="60" t="s">
        <v>217</v>
      </c>
      <c r="E73" s="67">
        <f>E75</f>
        <v>452500</v>
      </c>
      <c r="F73" s="67">
        <f t="shared" ref="F73:P73" si="50">F75</f>
        <v>452500</v>
      </c>
      <c r="G73" s="67">
        <f t="shared" si="50"/>
        <v>0</v>
      </c>
      <c r="H73" s="67">
        <f t="shared" si="50"/>
        <v>0</v>
      </c>
      <c r="I73" s="67">
        <f t="shared" si="50"/>
        <v>0</v>
      </c>
      <c r="J73" s="67">
        <f t="shared" si="50"/>
        <v>0</v>
      </c>
      <c r="K73" s="67">
        <f t="shared" si="50"/>
        <v>0</v>
      </c>
      <c r="L73" s="67">
        <f t="shared" si="50"/>
        <v>0</v>
      </c>
      <c r="M73" s="67">
        <f t="shared" si="50"/>
        <v>0</v>
      </c>
      <c r="N73" s="67">
        <f t="shared" si="50"/>
        <v>0</v>
      </c>
      <c r="O73" s="67">
        <f t="shared" si="50"/>
        <v>0</v>
      </c>
      <c r="P73" s="67">
        <f t="shared" si="50"/>
        <v>452500</v>
      </c>
      <c r="Q73" s="31"/>
      <c r="R73" s="101"/>
    </row>
    <row r="74" spans="1:18" s="58" customFormat="1" ht="18.75" customHeight="1">
      <c r="A74" s="59" t="s">
        <v>218</v>
      </c>
      <c r="B74" s="59"/>
      <c r="C74" s="59"/>
      <c r="D74" s="61" t="s">
        <v>217</v>
      </c>
      <c r="E74" s="67"/>
      <c r="F74" s="67"/>
      <c r="G74" s="67"/>
      <c r="H74" s="67"/>
      <c r="I74" s="67"/>
      <c r="J74" s="76"/>
      <c r="K74" s="67"/>
      <c r="L74" s="71"/>
      <c r="M74" s="67"/>
      <c r="N74" s="67"/>
      <c r="O74" s="67"/>
      <c r="P74" s="67"/>
      <c r="Q74" s="31"/>
      <c r="R74" s="101"/>
    </row>
    <row r="75" spans="1:18" s="58" customFormat="1" ht="30">
      <c r="A75" s="62" t="s">
        <v>219</v>
      </c>
      <c r="B75" s="62" t="s">
        <v>42</v>
      </c>
      <c r="C75" s="62" t="s">
        <v>43</v>
      </c>
      <c r="D75" s="63" t="s">
        <v>44</v>
      </c>
      <c r="E75" s="71">
        <f>348100+104400</f>
        <v>452500</v>
      </c>
      <c r="F75" s="71">
        <f>E75-I75</f>
        <v>452500</v>
      </c>
      <c r="G75" s="71">
        <v>0</v>
      </c>
      <c r="H75" s="71">
        <v>0</v>
      </c>
      <c r="I75" s="71">
        <v>0</v>
      </c>
      <c r="J75" s="80">
        <v>0</v>
      </c>
      <c r="K75" s="71">
        <v>0</v>
      </c>
      <c r="L75" s="71">
        <f>J75-O75</f>
        <v>0</v>
      </c>
      <c r="M75" s="71">
        <v>0</v>
      </c>
      <c r="N75" s="71">
        <v>0</v>
      </c>
      <c r="O75" s="71">
        <v>0</v>
      </c>
      <c r="P75" s="71">
        <f t="shared" ref="P75" si="51">E75+J75</f>
        <v>452500</v>
      </c>
      <c r="Q75" s="31"/>
      <c r="R75" s="101"/>
    </row>
    <row r="76" spans="1:18" s="58" customFormat="1" ht="31.5">
      <c r="A76" s="59" t="s">
        <v>115</v>
      </c>
      <c r="B76" s="59"/>
      <c r="C76" s="59"/>
      <c r="D76" s="60" t="s">
        <v>116</v>
      </c>
      <c r="E76" s="67">
        <f>E78+E79+E80+E82</f>
        <v>549000</v>
      </c>
      <c r="F76" s="67">
        <f t="shared" ref="F76:P76" si="52">F78+F79+F80+F82</f>
        <v>549000</v>
      </c>
      <c r="G76" s="67">
        <f t="shared" si="52"/>
        <v>450000</v>
      </c>
      <c r="H76" s="67">
        <f t="shared" si="52"/>
        <v>0</v>
      </c>
      <c r="I76" s="67">
        <f t="shared" si="52"/>
        <v>0</v>
      </c>
      <c r="J76" s="87">
        <f t="shared" si="52"/>
        <v>159076107.71000001</v>
      </c>
      <c r="K76" s="87">
        <f t="shared" si="52"/>
        <v>31152357.710000005</v>
      </c>
      <c r="L76" s="67">
        <f t="shared" si="52"/>
        <v>0</v>
      </c>
      <c r="M76" s="67">
        <f t="shared" si="52"/>
        <v>0</v>
      </c>
      <c r="N76" s="67">
        <f t="shared" si="52"/>
        <v>0</v>
      </c>
      <c r="O76" s="87">
        <f t="shared" si="52"/>
        <v>159076107.71000001</v>
      </c>
      <c r="P76" s="87">
        <f t="shared" si="52"/>
        <v>159625107.71000001</v>
      </c>
      <c r="Q76" s="31"/>
      <c r="R76" s="101"/>
    </row>
    <row r="77" spans="1:18" s="58" customFormat="1" ht="31.5">
      <c r="A77" s="59" t="s">
        <v>117</v>
      </c>
      <c r="B77" s="59"/>
      <c r="C77" s="59"/>
      <c r="D77" s="61" t="s">
        <v>116</v>
      </c>
      <c r="E77" s="71"/>
      <c r="F77" s="71"/>
      <c r="G77" s="71"/>
      <c r="H77" s="71"/>
      <c r="I77" s="71"/>
      <c r="J77" s="80"/>
      <c r="K77" s="71"/>
      <c r="L77" s="71"/>
      <c r="M77" s="71"/>
      <c r="N77" s="71"/>
      <c r="O77" s="71"/>
      <c r="P77" s="71"/>
      <c r="Q77" s="31"/>
      <c r="R77" s="101"/>
    </row>
    <row r="78" spans="1:18" s="58" customFormat="1" ht="30">
      <c r="A78" s="62" t="s">
        <v>118</v>
      </c>
      <c r="B78" s="62" t="s">
        <v>42</v>
      </c>
      <c r="C78" s="62" t="s">
        <v>43</v>
      </c>
      <c r="D78" s="70" t="s">
        <v>44</v>
      </c>
      <c r="E78" s="71">
        <v>549000</v>
      </c>
      <c r="F78" s="71">
        <f>E78-I78</f>
        <v>549000</v>
      </c>
      <c r="G78" s="71">
        <v>450000</v>
      </c>
      <c r="H78" s="71"/>
      <c r="I78" s="71"/>
      <c r="J78" s="80"/>
      <c r="K78" s="71"/>
      <c r="L78" s="71"/>
      <c r="M78" s="71"/>
      <c r="N78" s="71"/>
      <c r="O78" s="71"/>
      <c r="P78" s="71">
        <f>E78+J78</f>
        <v>549000</v>
      </c>
      <c r="Q78" s="31"/>
      <c r="R78" s="101"/>
    </row>
    <row r="79" spans="1:18" s="16" customFormat="1" ht="45.75" customHeight="1">
      <c r="A79" s="62" t="s">
        <v>134</v>
      </c>
      <c r="B79" s="62" t="s">
        <v>135</v>
      </c>
      <c r="C79" s="62" t="s">
        <v>107</v>
      </c>
      <c r="D79" s="70" t="s">
        <v>136</v>
      </c>
      <c r="E79" s="71">
        <v>0</v>
      </c>
      <c r="F79" s="71">
        <v>0</v>
      </c>
      <c r="G79" s="71">
        <v>0</v>
      </c>
      <c r="H79" s="71">
        <v>0</v>
      </c>
      <c r="I79" s="71">
        <v>0</v>
      </c>
      <c r="J79" s="88">
        <f>-29120000+1621286.01</f>
        <v>-27498713.989999998</v>
      </c>
      <c r="K79" s="88">
        <f>-29120000+1621286.01</f>
        <v>-27498713.989999998</v>
      </c>
      <c r="L79" s="71">
        <v>0</v>
      </c>
      <c r="M79" s="71">
        <v>0</v>
      </c>
      <c r="N79" s="71">
        <v>0</v>
      </c>
      <c r="O79" s="88">
        <f>-29120000+1621286.01</f>
        <v>-27498713.989999998</v>
      </c>
      <c r="P79" s="77">
        <f>E79+J79</f>
        <v>-27498713.989999998</v>
      </c>
      <c r="Q79" s="31"/>
      <c r="R79" s="101"/>
    </row>
    <row r="80" spans="1:18" s="58" customFormat="1" ht="30">
      <c r="A80" s="62" t="s">
        <v>128</v>
      </c>
      <c r="B80" s="62" t="s">
        <v>129</v>
      </c>
      <c r="C80" s="62"/>
      <c r="D80" s="70" t="s">
        <v>130</v>
      </c>
      <c r="E80" s="71">
        <f>E81</f>
        <v>0</v>
      </c>
      <c r="F80" s="71">
        <f t="shared" ref="F80:P80" si="53">F81</f>
        <v>0</v>
      </c>
      <c r="G80" s="71">
        <f t="shared" si="53"/>
        <v>0</v>
      </c>
      <c r="H80" s="71">
        <f t="shared" si="53"/>
        <v>0</v>
      </c>
      <c r="I80" s="71">
        <f t="shared" si="53"/>
        <v>0</v>
      </c>
      <c r="J80" s="71">
        <f t="shared" si="53"/>
        <v>90420000</v>
      </c>
      <c r="K80" s="71">
        <f t="shared" si="53"/>
        <v>90420000</v>
      </c>
      <c r="L80" s="71">
        <f t="shared" si="53"/>
        <v>0</v>
      </c>
      <c r="M80" s="71">
        <f t="shared" si="53"/>
        <v>0</v>
      </c>
      <c r="N80" s="71">
        <f t="shared" si="53"/>
        <v>0</v>
      </c>
      <c r="O80" s="71">
        <f t="shared" si="53"/>
        <v>90420000</v>
      </c>
      <c r="P80" s="71">
        <f t="shared" si="53"/>
        <v>90420000</v>
      </c>
      <c r="Q80" s="31"/>
      <c r="R80" s="101"/>
    </row>
    <row r="81" spans="1:18" s="58" customFormat="1" ht="45">
      <c r="A81" s="72" t="s">
        <v>133</v>
      </c>
      <c r="B81" s="72">
        <v>7427</v>
      </c>
      <c r="C81" s="72" t="s">
        <v>132</v>
      </c>
      <c r="D81" s="73" t="s">
        <v>131</v>
      </c>
      <c r="E81" s="74">
        <v>0</v>
      </c>
      <c r="F81" s="74">
        <v>0</v>
      </c>
      <c r="G81" s="74">
        <v>0</v>
      </c>
      <c r="H81" s="74">
        <v>0</v>
      </c>
      <c r="I81" s="74">
        <v>0</v>
      </c>
      <c r="J81" s="75">
        <v>90420000</v>
      </c>
      <c r="K81" s="74">
        <v>90420000</v>
      </c>
      <c r="L81" s="74">
        <v>0</v>
      </c>
      <c r="M81" s="74">
        <v>0</v>
      </c>
      <c r="N81" s="74">
        <v>0</v>
      </c>
      <c r="O81" s="74">
        <v>90420000</v>
      </c>
      <c r="P81" s="74">
        <f>E81+J81</f>
        <v>90420000</v>
      </c>
      <c r="Q81" s="31"/>
      <c r="R81" s="101"/>
    </row>
    <row r="82" spans="1:18" s="58" customFormat="1" ht="45">
      <c r="A82" s="62" t="s">
        <v>124</v>
      </c>
      <c r="B82" s="62" t="s">
        <v>125</v>
      </c>
      <c r="C82" s="62" t="s">
        <v>126</v>
      </c>
      <c r="D82" s="70" t="s">
        <v>127</v>
      </c>
      <c r="E82" s="71">
        <v>0</v>
      </c>
      <c r="F82" s="71">
        <f t="shared" ref="F82" si="54">E82-I82</f>
        <v>0</v>
      </c>
      <c r="G82" s="71">
        <v>0</v>
      </c>
      <c r="H82" s="71">
        <v>0</v>
      </c>
      <c r="I82" s="71">
        <v>0</v>
      </c>
      <c r="J82" s="88">
        <f>-61300000+29531071.7+127923750</f>
        <v>96154821.700000003</v>
      </c>
      <c r="K82" s="88">
        <f>-61300000+29531071.7</f>
        <v>-31768928.300000001</v>
      </c>
      <c r="L82" s="71">
        <v>0</v>
      </c>
      <c r="M82" s="71">
        <v>0</v>
      </c>
      <c r="N82" s="71">
        <v>0</v>
      </c>
      <c r="O82" s="88">
        <f>-61300000+29531071.7+127923750</f>
        <v>96154821.700000003</v>
      </c>
      <c r="P82" s="77">
        <f t="shared" ref="P82" si="55">E82+J82</f>
        <v>96154821.700000003</v>
      </c>
      <c r="Q82" s="31"/>
      <c r="R82" s="101"/>
    </row>
    <row r="83" spans="1:18" s="58" customFormat="1" ht="31.5">
      <c r="A83" s="59" t="s">
        <v>220</v>
      </c>
      <c r="B83" s="59"/>
      <c r="C83" s="59"/>
      <c r="D83" s="60" t="s">
        <v>221</v>
      </c>
      <c r="E83" s="67">
        <f>E85</f>
        <v>998400</v>
      </c>
      <c r="F83" s="67">
        <f t="shared" ref="F83:P83" si="56">F85</f>
        <v>998400</v>
      </c>
      <c r="G83" s="67">
        <f t="shared" si="56"/>
        <v>0</v>
      </c>
      <c r="H83" s="67">
        <f t="shared" si="56"/>
        <v>0</v>
      </c>
      <c r="I83" s="67">
        <f t="shared" si="56"/>
        <v>0</v>
      </c>
      <c r="J83" s="67">
        <f t="shared" si="56"/>
        <v>0</v>
      </c>
      <c r="K83" s="67">
        <f t="shared" si="56"/>
        <v>0</v>
      </c>
      <c r="L83" s="67">
        <f t="shared" si="56"/>
        <v>0</v>
      </c>
      <c r="M83" s="67">
        <f t="shared" si="56"/>
        <v>0</v>
      </c>
      <c r="N83" s="67">
        <f t="shared" si="56"/>
        <v>0</v>
      </c>
      <c r="O83" s="67">
        <f t="shared" si="56"/>
        <v>0</v>
      </c>
      <c r="P83" s="67">
        <f t="shared" si="56"/>
        <v>998400</v>
      </c>
      <c r="Q83" s="31"/>
      <c r="R83" s="101"/>
    </row>
    <row r="84" spans="1:18" s="58" customFormat="1" ht="31.5">
      <c r="A84" s="59" t="s">
        <v>222</v>
      </c>
      <c r="B84" s="59"/>
      <c r="C84" s="59"/>
      <c r="D84" s="61" t="s">
        <v>221</v>
      </c>
      <c r="E84" s="67"/>
      <c r="F84" s="67"/>
      <c r="G84" s="67"/>
      <c r="H84" s="67"/>
      <c r="I84" s="67"/>
      <c r="J84" s="76"/>
      <c r="K84" s="67"/>
      <c r="L84" s="71"/>
      <c r="M84" s="67"/>
      <c r="N84" s="67"/>
      <c r="O84" s="67"/>
      <c r="P84" s="67"/>
      <c r="Q84" s="31"/>
      <c r="R84" s="101"/>
    </row>
    <row r="85" spans="1:18" s="58" customFormat="1" ht="16.5">
      <c r="A85" s="62" t="s">
        <v>223</v>
      </c>
      <c r="B85" s="62" t="s">
        <v>224</v>
      </c>
      <c r="C85" s="62" t="s">
        <v>225</v>
      </c>
      <c r="D85" s="70" t="s">
        <v>226</v>
      </c>
      <c r="E85" s="71">
        <v>998400</v>
      </c>
      <c r="F85" s="71">
        <f>E85-I85</f>
        <v>998400</v>
      </c>
      <c r="G85" s="71">
        <v>0</v>
      </c>
      <c r="H85" s="71">
        <v>0</v>
      </c>
      <c r="I85" s="71">
        <v>0</v>
      </c>
      <c r="J85" s="80">
        <v>0</v>
      </c>
      <c r="K85" s="71">
        <v>0</v>
      </c>
      <c r="L85" s="71">
        <f>J85-O85</f>
        <v>0</v>
      </c>
      <c r="M85" s="71">
        <v>0</v>
      </c>
      <c r="N85" s="71">
        <v>0</v>
      </c>
      <c r="O85" s="71">
        <v>0</v>
      </c>
      <c r="P85" s="71">
        <f t="shared" ref="P85" si="57">E85+J85</f>
        <v>998400</v>
      </c>
      <c r="Q85" s="31"/>
      <c r="R85" s="101"/>
    </row>
    <row r="86" spans="1:18" s="58" customFormat="1" ht="31.5">
      <c r="A86" s="59" t="s">
        <v>285</v>
      </c>
      <c r="B86" s="59"/>
      <c r="C86" s="59"/>
      <c r="D86" s="60" t="s">
        <v>286</v>
      </c>
      <c r="E86" s="67">
        <f>E89+E90+E92+E88+E91</f>
        <v>185448947</v>
      </c>
      <c r="F86" s="67">
        <f t="shared" ref="F86:P86" si="58">F89+F90+F92+F88+F91</f>
        <v>56235430</v>
      </c>
      <c r="G86" s="67">
        <f t="shared" si="58"/>
        <v>0</v>
      </c>
      <c r="H86" s="67">
        <f t="shared" si="58"/>
        <v>0</v>
      </c>
      <c r="I86" s="67">
        <f t="shared" si="58"/>
        <v>129213517</v>
      </c>
      <c r="J86" s="87">
        <f t="shared" si="58"/>
        <v>-4149604.2699999809</v>
      </c>
      <c r="K86" s="87">
        <f t="shared" si="58"/>
        <v>-48439997.269999996</v>
      </c>
      <c r="L86" s="67">
        <f t="shared" si="58"/>
        <v>0</v>
      </c>
      <c r="M86" s="67">
        <f t="shared" si="58"/>
        <v>0</v>
      </c>
      <c r="N86" s="67">
        <f t="shared" si="58"/>
        <v>0</v>
      </c>
      <c r="O86" s="87">
        <f t="shared" si="58"/>
        <v>-4149604.2699999809</v>
      </c>
      <c r="P86" s="87">
        <f t="shared" si="58"/>
        <v>181299342.73000002</v>
      </c>
      <c r="Q86" s="31"/>
      <c r="R86" s="101"/>
    </row>
    <row r="87" spans="1:18" s="58" customFormat="1" ht="31.5">
      <c r="A87" s="59" t="s">
        <v>287</v>
      </c>
      <c r="B87" s="59"/>
      <c r="C87" s="59"/>
      <c r="D87" s="61" t="s">
        <v>286</v>
      </c>
      <c r="E87" s="67"/>
      <c r="F87" s="67"/>
      <c r="G87" s="67"/>
      <c r="H87" s="67"/>
      <c r="I87" s="67"/>
      <c r="J87" s="76"/>
      <c r="K87" s="67"/>
      <c r="L87" s="71"/>
      <c r="M87" s="67"/>
      <c r="N87" s="67"/>
      <c r="O87" s="67"/>
      <c r="P87" s="67"/>
      <c r="Q87" s="31"/>
      <c r="R87" s="101"/>
    </row>
    <row r="88" spans="1:18" s="58" customFormat="1" ht="30">
      <c r="A88" s="62" t="s">
        <v>309</v>
      </c>
      <c r="B88" s="62" t="s">
        <v>42</v>
      </c>
      <c r="C88" s="62" t="s">
        <v>43</v>
      </c>
      <c r="D88" s="70" t="s">
        <v>44</v>
      </c>
      <c r="E88" s="71">
        <v>10430</v>
      </c>
      <c r="F88" s="71">
        <f>E88-I88</f>
        <v>10430</v>
      </c>
      <c r="G88" s="71">
        <v>0</v>
      </c>
      <c r="H88" s="71"/>
      <c r="I88" s="71"/>
      <c r="J88" s="80"/>
      <c r="K88" s="71"/>
      <c r="L88" s="71"/>
      <c r="M88" s="71"/>
      <c r="N88" s="71"/>
      <c r="O88" s="71"/>
      <c r="P88" s="71">
        <f>E88+J88</f>
        <v>10430</v>
      </c>
      <c r="Q88" s="31"/>
      <c r="R88" s="101"/>
    </row>
    <row r="89" spans="1:18" s="58" customFormat="1" ht="60">
      <c r="A89" s="62" t="s">
        <v>288</v>
      </c>
      <c r="B89" s="62" t="s">
        <v>289</v>
      </c>
      <c r="C89" s="62" t="s">
        <v>36</v>
      </c>
      <c r="D89" s="63" t="s">
        <v>290</v>
      </c>
      <c r="E89" s="71">
        <v>0</v>
      </c>
      <c r="F89" s="71">
        <f t="shared" ref="F89" si="59">E89-I89</f>
        <v>0</v>
      </c>
      <c r="G89" s="71">
        <v>0</v>
      </c>
      <c r="H89" s="71">
        <v>0</v>
      </c>
      <c r="I89" s="71">
        <v>0</v>
      </c>
      <c r="J89" s="80">
        <v>400587818</v>
      </c>
      <c r="K89" s="80">
        <v>0</v>
      </c>
      <c r="L89" s="71">
        <f t="shared" ref="L89:L91" si="60">J89-O89</f>
        <v>0</v>
      </c>
      <c r="M89" s="71">
        <v>0</v>
      </c>
      <c r="N89" s="71">
        <v>0</v>
      </c>
      <c r="O89" s="80">
        <v>400587818</v>
      </c>
      <c r="P89" s="71">
        <f t="shared" ref="P89" si="61">E89+J89</f>
        <v>400587818</v>
      </c>
      <c r="Q89" s="31"/>
      <c r="R89" s="101"/>
    </row>
    <row r="90" spans="1:18" s="16" customFormat="1" ht="48" customHeight="1">
      <c r="A90" s="62" t="s">
        <v>291</v>
      </c>
      <c r="B90" s="62" t="s">
        <v>135</v>
      </c>
      <c r="C90" s="62" t="s">
        <v>107</v>
      </c>
      <c r="D90" s="63" t="s">
        <v>136</v>
      </c>
      <c r="E90" s="71">
        <v>0</v>
      </c>
      <c r="F90" s="71">
        <f>E90-I90</f>
        <v>0</v>
      </c>
      <c r="G90" s="71">
        <v>0</v>
      </c>
      <c r="H90" s="71">
        <v>0</v>
      </c>
      <c r="I90" s="71">
        <v>0</v>
      </c>
      <c r="J90" s="88">
        <f>-356297425-78439997.27</f>
        <v>-434737422.26999998</v>
      </c>
      <c r="K90" s="88">
        <v>-78439997.269999996</v>
      </c>
      <c r="L90" s="71">
        <f t="shared" si="60"/>
        <v>0</v>
      </c>
      <c r="M90" s="71">
        <v>0</v>
      </c>
      <c r="N90" s="71">
        <v>0</v>
      </c>
      <c r="O90" s="88">
        <f>-356297425-78439997.27</f>
        <v>-434737422.26999998</v>
      </c>
      <c r="P90" s="77">
        <f>E90+J90</f>
        <v>-434737422.26999998</v>
      </c>
      <c r="Q90" s="31"/>
      <c r="R90" s="101"/>
    </row>
    <row r="91" spans="1:18" s="16" customFormat="1" ht="17.25" customHeight="1">
      <c r="A91" s="62" t="s">
        <v>330</v>
      </c>
      <c r="B91" s="62" t="s">
        <v>323</v>
      </c>
      <c r="C91" s="62" t="s">
        <v>107</v>
      </c>
      <c r="D91" s="70" t="s">
        <v>324</v>
      </c>
      <c r="E91" s="71">
        <v>0</v>
      </c>
      <c r="F91" s="71">
        <f>E91-I91</f>
        <v>0</v>
      </c>
      <c r="G91" s="71">
        <v>0</v>
      </c>
      <c r="H91" s="71">
        <v>0</v>
      </c>
      <c r="I91" s="71">
        <v>0</v>
      </c>
      <c r="J91" s="80">
        <v>30000000</v>
      </c>
      <c r="K91" s="80">
        <v>30000000</v>
      </c>
      <c r="L91" s="71">
        <f t="shared" si="60"/>
        <v>0</v>
      </c>
      <c r="M91" s="71">
        <v>0</v>
      </c>
      <c r="N91" s="71">
        <v>0</v>
      </c>
      <c r="O91" s="80">
        <v>30000000</v>
      </c>
      <c r="P91" s="71">
        <f>E91+J91</f>
        <v>30000000</v>
      </c>
      <c r="Q91" s="31"/>
      <c r="R91" s="101"/>
    </row>
    <row r="92" spans="1:18" s="16" customFormat="1" ht="33" customHeight="1">
      <c r="A92" s="62" t="s">
        <v>303</v>
      </c>
      <c r="B92" s="62" t="s">
        <v>241</v>
      </c>
      <c r="C92" s="62" t="s">
        <v>224</v>
      </c>
      <c r="D92" s="63" t="s">
        <v>242</v>
      </c>
      <c r="E92" s="71">
        <f>F92+I92</f>
        <v>185438517</v>
      </c>
      <c r="F92" s="71">
        <f>51825000+1700000+2700000</f>
        <v>56225000</v>
      </c>
      <c r="G92" s="71">
        <v>0</v>
      </c>
      <c r="H92" s="71">
        <v>0</v>
      </c>
      <c r="I92" s="71">
        <f>91903517+7350000+29960000</f>
        <v>129213517</v>
      </c>
      <c r="J92" s="80">
        <v>0</v>
      </c>
      <c r="K92" s="80">
        <v>0</v>
      </c>
      <c r="L92" s="71">
        <v>0</v>
      </c>
      <c r="M92" s="71">
        <v>0</v>
      </c>
      <c r="N92" s="71">
        <v>0</v>
      </c>
      <c r="O92" s="80">
        <v>0</v>
      </c>
      <c r="P92" s="71">
        <f>E92+J92</f>
        <v>185438517</v>
      </c>
      <c r="Q92" s="31"/>
      <c r="R92" s="101"/>
    </row>
    <row r="93" spans="1:18" s="58" customFormat="1" ht="31.5">
      <c r="A93" s="59" t="s">
        <v>227</v>
      </c>
      <c r="B93" s="59"/>
      <c r="C93" s="59"/>
      <c r="D93" s="60" t="s">
        <v>228</v>
      </c>
      <c r="E93" s="67">
        <f>E96+E95</f>
        <v>19200</v>
      </c>
      <c r="F93" s="67">
        <f t="shared" ref="F93:P93" si="62">F96+F95</f>
        <v>19200</v>
      </c>
      <c r="G93" s="67">
        <f t="shared" si="62"/>
        <v>0</v>
      </c>
      <c r="H93" s="67">
        <f t="shared" si="62"/>
        <v>0</v>
      </c>
      <c r="I93" s="67">
        <f t="shared" si="62"/>
        <v>0</v>
      </c>
      <c r="J93" s="67">
        <f t="shared" si="62"/>
        <v>5870724</v>
      </c>
      <c r="K93" s="67">
        <f t="shared" si="62"/>
        <v>0</v>
      </c>
      <c r="L93" s="67">
        <f t="shared" si="62"/>
        <v>1387000</v>
      </c>
      <c r="M93" s="67">
        <f t="shared" si="62"/>
        <v>0</v>
      </c>
      <c r="N93" s="67">
        <f t="shared" si="62"/>
        <v>0</v>
      </c>
      <c r="O93" s="67">
        <f t="shared" si="62"/>
        <v>4483724</v>
      </c>
      <c r="P93" s="67">
        <f t="shared" si="62"/>
        <v>5889924</v>
      </c>
      <c r="Q93" s="31"/>
      <c r="R93" s="101"/>
    </row>
    <row r="94" spans="1:18" s="58" customFormat="1" ht="31.5">
      <c r="A94" s="59" t="s">
        <v>229</v>
      </c>
      <c r="B94" s="59"/>
      <c r="C94" s="59"/>
      <c r="D94" s="61" t="s">
        <v>228</v>
      </c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31"/>
      <c r="R94" s="101"/>
    </row>
    <row r="95" spans="1:18" s="58" customFormat="1" ht="30">
      <c r="A95" s="62" t="s">
        <v>310</v>
      </c>
      <c r="B95" s="62" t="s">
        <v>42</v>
      </c>
      <c r="C95" s="62" t="s">
        <v>43</v>
      </c>
      <c r="D95" s="70" t="s">
        <v>44</v>
      </c>
      <c r="E95" s="71">
        <v>19200</v>
      </c>
      <c r="F95" s="71">
        <f>E95-I95</f>
        <v>19200</v>
      </c>
      <c r="G95" s="71">
        <v>0</v>
      </c>
      <c r="H95" s="71">
        <v>0</v>
      </c>
      <c r="I95" s="71">
        <v>0</v>
      </c>
      <c r="J95" s="80">
        <v>0</v>
      </c>
      <c r="K95" s="71">
        <v>0</v>
      </c>
      <c r="L95" s="71">
        <v>0</v>
      </c>
      <c r="M95" s="71">
        <v>0</v>
      </c>
      <c r="N95" s="71">
        <v>0</v>
      </c>
      <c r="O95" s="71">
        <v>0</v>
      </c>
      <c r="P95" s="71">
        <f>E95+J95</f>
        <v>19200</v>
      </c>
      <c r="Q95" s="31"/>
      <c r="R95" s="101"/>
    </row>
    <row r="96" spans="1:18" s="58" customFormat="1" ht="16.5">
      <c r="A96" s="62" t="s">
        <v>230</v>
      </c>
      <c r="B96" s="62" t="s">
        <v>184</v>
      </c>
      <c r="C96" s="62" t="s">
        <v>185</v>
      </c>
      <c r="D96" s="89" t="s">
        <v>186</v>
      </c>
      <c r="E96" s="71">
        <v>0</v>
      </c>
      <c r="F96" s="71">
        <f>E96-I96</f>
        <v>0</v>
      </c>
      <c r="G96" s="71">
        <v>0</v>
      </c>
      <c r="H96" s="71">
        <v>0</v>
      </c>
      <c r="I96" s="71">
        <v>0</v>
      </c>
      <c r="J96" s="80">
        <f>L96+O96</f>
        <v>5870724</v>
      </c>
      <c r="K96" s="71">
        <v>0</v>
      </c>
      <c r="L96" s="71">
        <v>1387000</v>
      </c>
      <c r="M96" s="71">
        <v>0</v>
      </c>
      <c r="N96" s="71">
        <v>0</v>
      </c>
      <c r="O96" s="71">
        <v>4483724</v>
      </c>
      <c r="P96" s="71">
        <f>E96+J96</f>
        <v>5870724</v>
      </c>
      <c r="Q96" s="31"/>
      <c r="R96" s="101"/>
    </row>
    <row r="97" spans="1:18" s="58" customFormat="1" ht="31.5">
      <c r="A97" s="59" t="s">
        <v>231</v>
      </c>
      <c r="B97" s="59"/>
      <c r="C97" s="59"/>
      <c r="D97" s="60" t="s">
        <v>232</v>
      </c>
      <c r="E97" s="67">
        <f>E99</f>
        <v>0</v>
      </c>
      <c r="F97" s="67">
        <f t="shared" ref="F97:P97" si="63">F99</f>
        <v>0</v>
      </c>
      <c r="G97" s="67">
        <f t="shared" si="63"/>
        <v>0</v>
      </c>
      <c r="H97" s="67">
        <f t="shared" si="63"/>
        <v>0</v>
      </c>
      <c r="I97" s="67">
        <f t="shared" si="63"/>
        <v>0</v>
      </c>
      <c r="J97" s="67">
        <f t="shared" si="63"/>
        <v>120000</v>
      </c>
      <c r="K97" s="67">
        <f t="shared" si="63"/>
        <v>0</v>
      </c>
      <c r="L97" s="67">
        <f t="shared" si="63"/>
        <v>120000</v>
      </c>
      <c r="M97" s="67">
        <f t="shared" si="63"/>
        <v>0</v>
      </c>
      <c r="N97" s="67">
        <f t="shared" si="63"/>
        <v>0</v>
      </c>
      <c r="O97" s="67">
        <f t="shared" si="63"/>
        <v>0</v>
      </c>
      <c r="P97" s="67">
        <f t="shared" si="63"/>
        <v>120000</v>
      </c>
      <c r="Q97" s="31"/>
      <c r="R97" s="101"/>
    </row>
    <row r="98" spans="1:18" s="58" customFormat="1" ht="31.5">
      <c r="A98" s="59" t="s">
        <v>233</v>
      </c>
      <c r="B98" s="59"/>
      <c r="C98" s="59"/>
      <c r="D98" s="61" t="s">
        <v>232</v>
      </c>
      <c r="E98" s="67"/>
      <c r="F98" s="67"/>
      <c r="G98" s="67"/>
      <c r="H98" s="67"/>
      <c r="I98" s="67"/>
      <c r="J98" s="76"/>
      <c r="K98" s="67"/>
      <c r="L98" s="71"/>
      <c r="M98" s="67"/>
      <c r="N98" s="67"/>
      <c r="O98" s="67"/>
      <c r="P98" s="67"/>
      <c r="Q98" s="31"/>
      <c r="R98" s="101"/>
    </row>
    <row r="99" spans="1:18" s="58" customFormat="1" ht="16.5">
      <c r="A99" s="62" t="s">
        <v>234</v>
      </c>
      <c r="B99" s="62" t="s">
        <v>184</v>
      </c>
      <c r="C99" s="62" t="s">
        <v>185</v>
      </c>
      <c r="D99" s="89" t="s">
        <v>186</v>
      </c>
      <c r="E99" s="71">
        <v>0</v>
      </c>
      <c r="F99" s="71">
        <f>E99-I99</f>
        <v>0</v>
      </c>
      <c r="G99" s="71">
        <v>0</v>
      </c>
      <c r="H99" s="71">
        <v>0</v>
      </c>
      <c r="I99" s="71">
        <v>0</v>
      </c>
      <c r="J99" s="80">
        <v>120000</v>
      </c>
      <c r="K99" s="71">
        <v>0</v>
      </c>
      <c r="L99" s="71">
        <f>J99-O99</f>
        <v>120000</v>
      </c>
      <c r="M99" s="71">
        <v>0</v>
      </c>
      <c r="N99" s="71">
        <v>0</v>
      </c>
      <c r="O99" s="71">
        <v>0</v>
      </c>
      <c r="P99" s="71">
        <f>E99+J99</f>
        <v>120000</v>
      </c>
      <c r="Q99" s="31"/>
      <c r="R99" s="101"/>
    </row>
    <row r="100" spans="1:18" s="58" customFormat="1" ht="16.5">
      <c r="A100" s="59" t="s">
        <v>90</v>
      </c>
      <c r="B100" s="59"/>
      <c r="C100" s="59"/>
      <c r="D100" s="60" t="s">
        <v>91</v>
      </c>
      <c r="E100" s="67">
        <f>E103+E104+E106+E102+E108+E110+E112+E113+E109</f>
        <v>23424900</v>
      </c>
      <c r="F100" s="67">
        <f t="shared" ref="F100:P100" si="64">F103+F104+F106+F102+F108+F110+F112+F113+F109</f>
        <v>23424900</v>
      </c>
      <c r="G100" s="67">
        <f t="shared" si="64"/>
        <v>19158100</v>
      </c>
      <c r="H100" s="67">
        <f t="shared" si="64"/>
        <v>0</v>
      </c>
      <c r="I100" s="67">
        <f t="shared" si="64"/>
        <v>0</v>
      </c>
      <c r="J100" s="67">
        <f t="shared" si="64"/>
        <v>795453</v>
      </c>
      <c r="K100" s="67">
        <f t="shared" si="64"/>
        <v>297453</v>
      </c>
      <c r="L100" s="67">
        <f t="shared" si="64"/>
        <v>498000</v>
      </c>
      <c r="M100" s="67">
        <f t="shared" si="64"/>
        <v>0</v>
      </c>
      <c r="N100" s="67">
        <f t="shared" si="64"/>
        <v>0</v>
      </c>
      <c r="O100" s="67">
        <f t="shared" si="64"/>
        <v>297453</v>
      </c>
      <c r="P100" s="67">
        <f t="shared" si="64"/>
        <v>24220353</v>
      </c>
      <c r="Q100" s="31"/>
      <c r="R100" s="101"/>
    </row>
    <row r="101" spans="1:18" s="58" customFormat="1" ht="16.5">
      <c r="A101" s="59" t="s">
        <v>92</v>
      </c>
      <c r="B101" s="59"/>
      <c r="C101" s="59"/>
      <c r="D101" s="61" t="s">
        <v>91</v>
      </c>
      <c r="E101" s="71"/>
      <c r="F101" s="71"/>
      <c r="G101" s="71"/>
      <c r="H101" s="71"/>
      <c r="I101" s="71"/>
      <c r="J101" s="80"/>
      <c r="K101" s="71"/>
      <c r="L101" s="71"/>
      <c r="M101" s="71"/>
      <c r="N101" s="71"/>
      <c r="O101" s="71"/>
      <c r="P101" s="71"/>
      <c r="Q101" s="31"/>
      <c r="R101" s="101"/>
    </row>
    <row r="102" spans="1:18" s="58" customFormat="1" ht="30">
      <c r="A102" s="62" t="s">
        <v>235</v>
      </c>
      <c r="B102" s="62" t="s">
        <v>42</v>
      </c>
      <c r="C102" s="62" t="s">
        <v>43</v>
      </c>
      <c r="D102" s="63" t="s">
        <v>44</v>
      </c>
      <c r="E102" s="71">
        <f>766800+146400</f>
        <v>913200</v>
      </c>
      <c r="F102" s="71">
        <f t="shared" ref="F102" si="65">E102-I102</f>
        <v>913200</v>
      </c>
      <c r="G102" s="71">
        <f>628500+120000</f>
        <v>748500</v>
      </c>
      <c r="H102" s="71">
        <v>0</v>
      </c>
      <c r="I102" s="71">
        <v>0</v>
      </c>
      <c r="J102" s="80">
        <v>0</v>
      </c>
      <c r="K102" s="71">
        <v>0</v>
      </c>
      <c r="L102" s="71">
        <f t="shared" ref="L102" si="66">J102-O102</f>
        <v>0</v>
      </c>
      <c r="M102" s="71">
        <v>0</v>
      </c>
      <c r="N102" s="71">
        <v>0</v>
      </c>
      <c r="O102" s="71">
        <v>0</v>
      </c>
      <c r="P102" s="71">
        <f t="shared" ref="P102" si="67">E102+J102</f>
        <v>913200</v>
      </c>
      <c r="Q102" s="31"/>
      <c r="R102" s="101"/>
    </row>
    <row r="103" spans="1:18" s="58" customFormat="1" ht="30">
      <c r="A103" s="62" t="s">
        <v>93</v>
      </c>
      <c r="B103" s="62" t="s">
        <v>77</v>
      </c>
      <c r="C103" s="62" t="s">
        <v>78</v>
      </c>
      <c r="D103" s="81" t="s">
        <v>79</v>
      </c>
      <c r="E103" s="71">
        <v>61000</v>
      </c>
      <c r="F103" s="71">
        <f>E103-I103</f>
        <v>61000</v>
      </c>
      <c r="G103" s="71">
        <v>50000</v>
      </c>
      <c r="H103" s="71">
        <v>0</v>
      </c>
      <c r="I103" s="71">
        <v>0</v>
      </c>
      <c r="J103" s="80">
        <v>0</v>
      </c>
      <c r="K103" s="71">
        <v>0</v>
      </c>
      <c r="L103" s="71">
        <v>0</v>
      </c>
      <c r="M103" s="71">
        <v>0</v>
      </c>
      <c r="N103" s="71">
        <v>0</v>
      </c>
      <c r="O103" s="71">
        <v>0</v>
      </c>
      <c r="P103" s="71">
        <f>E103+J103</f>
        <v>61000</v>
      </c>
      <c r="Q103" s="31"/>
      <c r="R103" s="101"/>
    </row>
    <row r="104" spans="1:18" s="58" customFormat="1" ht="30">
      <c r="A104" s="62" t="s">
        <v>94</v>
      </c>
      <c r="B104" s="62" t="s">
        <v>36</v>
      </c>
      <c r="C104" s="62"/>
      <c r="D104" s="81" t="s">
        <v>113</v>
      </c>
      <c r="E104" s="71">
        <f>E105</f>
        <v>22256000</v>
      </c>
      <c r="F104" s="71">
        <f t="shared" ref="F104:P104" si="68">F105</f>
        <v>22256000</v>
      </c>
      <c r="G104" s="71">
        <f t="shared" si="68"/>
        <v>18200000</v>
      </c>
      <c r="H104" s="71">
        <f t="shared" si="68"/>
        <v>0</v>
      </c>
      <c r="I104" s="71">
        <f t="shared" si="68"/>
        <v>0</v>
      </c>
      <c r="J104" s="71">
        <f t="shared" si="68"/>
        <v>0</v>
      </c>
      <c r="K104" s="71">
        <f t="shared" si="68"/>
        <v>0</v>
      </c>
      <c r="L104" s="71">
        <f t="shared" si="68"/>
        <v>0</v>
      </c>
      <c r="M104" s="71">
        <f t="shared" si="68"/>
        <v>0</v>
      </c>
      <c r="N104" s="71">
        <f t="shared" si="68"/>
        <v>0</v>
      </c>
      <c r="O104" s="71">
        <f t="shared" si="68"/>
        <v>0</v>
      </c>
      <c r="P104" s="71">
        <f t="shared" si="68"/>
        <v>22256000</v>
      </c>
      <c r="Q104" s="31"/>
      <c r="R104" s="101"/>
    </row>
    <row r="105" spans="1:18" s="58" customFormat="1" ht="33" customHeight="1">
      <c r="A105" s="72" t="s">
        <v>95</v>
      </c>
      <c r="B105" s="72" t="s">
        <v>96</v>
      </c>
      <c r="C105" s="72" t="s">
        <v>97</v>
      </c>
      <c r="D105" s="82" t="s">
        <v>114</v>
      </c>
      <c r="E105" s="74">
        <v>22256000</v>
      </c>
      <c r="F105" s="74">
        <f>E105-I105</f>
        <v>22256000</v>
      </c>
      <c r="G105" s="74">
        <v>18200000</v>
      </c>
      <c r="H105" s="74">
        <v>0</v>
      </c>
      <c r="I105" s="74">
        <v>0</v>
      </c>
      <c r="J105" s="75">
        <v>0</v>
      </c>
      <c r="K105" s="74">
        <v>0</v>
      </c>
      <c r="L105" s="74">
        <v>0</v>
      </c>
      <c r="M105" s="74">
        <v>0</v>
      </c>
      <c r="N105" s="74">
        <v>0</v>
      </c>
      <c r="O105" s="74">
        <v>0</v>
      </c>
      <c r="P105" s="74">
        <f>E105+J105</f>
        <v>22256000</v>
      </c>
      <c r="Q105" s="31"/>
      <c r="R105" s="101"/>
    </row>
    <row r="106" spans="1:18" s="58" customFormat="1" ht="16.5">
      <c r="A106" s="62" t="s">
        <v>98</v>
      </c>
      <c r="B106" s="62" t="s">
        <v>99</v>
      </c>
      <c r="C106" s="62"/>
      <c r="D106" s="81" t="s">
        <v>100</v>
      </c>
      <c r="E106" s="71">
        <f>E107</f>
        <v>183000</v>
      </c>
      <c r="F106" s="71">
        <f t="shared" ref="F106:P106" si="69">F107</f>
        <v>183000</v>
      </c>
      <c r="G106" s="71">
        <f t="shared" si="69"/>
        <v>150000</v>
      </c>
      <c r="H106" s="71">
        <f t="shared" si="69"/>
        <v>0</v>
      </c>
      <c r="I106" s="71">
        <f t="shared" si="69"/>
        <v>0</v>
      </c>
      <c r="J106" s="71">
        <f t="shared" si="69"/>
        <v>0</v>
      </c>
      <c r="K106" s="71">
        <f t="shared" si="69"/>
        <v>0</v>
      </c>
      <c r="L106" s="71">
        <f t="shared" si="69"/>
        <v>0</v>
      </c>
      <c r="M106" s="71">
        <f t="shared" si="69"/>
        <v>0</v>
      </c>
      <c r="N106" s="71">
        <f t="shared" si="69"/>
        <v>0</v>
      </c>
      <c r="O106" s="71">
        <f t="shared" si="69"/>
        <v>0</v>
      </c>
      <c r="P106" s="71">
        <f t="shared" si="69"/>
        <v>183000</v>
      </c>
      <c r="Q106" s="31"/>
      <c r="R106" s="101"/>
    </row>
    <row r="107" spans="1:18" s="58" customFormat="1" ht="16.5">
      <c r="A107" s="72" t="s">
        <v>101</v>
      </c>
      <c r="B107" s="72" t="s">
        <v>102</v>
      </c>
      <c r="C107" s="72" t="s">
        <v>82</v>
      </c>
      <c r="D107" s="73" t="s">
        <v>103</v>
      </c>
      <c r="E107" s="74">
        <v>183000</v>
      </c>
      <c r="F107" s="74">
        <f>E107-I107</f>
        <v>183000</v>
      </c>
      <c r="G107" s="74">
        <v>150000</v>
      </c>
      <c r="H107" s="74">
        <v>0</v>
      </c>
      <c r="I107" s="74">
        <v>0</v>
      </c>
      <c r="J107" s="75">
        <v>0</v>
      </c>
      <c r="K107" s="74">
        <v>0</v>
      </c>
      <c r="L107" s="74">
        <v>0</v>
      </c>
      <c r="M107" s="74">
        <v>0</v>
      </c>
      <c r="N107" s="74">
        <v>0</v>
      </c>
      <c r="O107" s="74">
        <v>0</v>
      </c>
      <c r="P107" s="74">
        <f>E107+J107</f>
        <v>183000</v>
      </c>
      <c r="Q107" s="31"/>
      <c r="R107" s="101"/>
    </row>
    <row r="108" spans="1:18" s="58" customFormat="1" ht="63" customHeight="1">
      <c r="A108" s="62" t="s">
        <v>236</v>
      </c>
      <c r="B108" s="62" t="s">
        <v>181</v>
      </c>
      <c r="C108" s="62" t="s">
        <v>82</v>
      </c>
      <c r="D108" s="63" t="s">
        <v>182</v>
      </c>
      <c r="E108" s="71">
        <v>11700</v>
      </c>
      <c r="F108" s="71">
        <f>E108-I108</f>
        <v>11700</v>
      </c>
      <c r="G108" s="71">
        <v>9600</v>
      </c>
      <c r="H108" s="71">
        <v>0</v>
      </c>
      <c r="I108" s="71">
        <v>0</v>
      </c>
      <c r="J108" s="80">
        <v>0</v>
      </c>
      <c r="K108" s="71">
        <v>0</v>
      </c>
      <c r="L108" s="71">
        <v>0</v>
      </c>
      <c r="M108" s="71">
        <v>0</v>
      </c>
      <c r="N108" s="71">
        <v>0</v>
      </c>
      <c r="O108" s="71">
        <v>0</v>
      </c>
      <c r="P108" s="71">
        <f>E108+J108</f>
        <v>11700</v>
      </c>
      <c r="Q108" s="31"/>
      <c r="R108" s="101"/>
    </row>
    <row r="109" spans="1:18" s="58" customFormat="1" ht="45">
      <c r="A109" s="62" t="s">
        <v>306</v>
      </c>
      <c r="B109" s="62" t="s">
        <v>272</v>
      </c>
      <c r="C109" s="62" t="s">
        <v>82</v>
      </c>
      <c r="D109" s="63" t="s">
        <v>273</v>
      </c>
      <c r="E109" s="71">
        <v>0</v>
      </c>
      <c r="F109" s="71">
        <v>0</v>
      </c>
      <c r="G109" s="71">
        <v>0</v>
      </c>
      <c r="H109" s="71">
        <v>0</v>
      </c>
      <c r="I109" s="71">
        <v>0</v>
      </c>
      <c r="J109" s="80">
        <v>297453</v>
      </c>
      <c r="K109" s="80">
        <v>297453</v>
      </c>
      <c r="L109" s="71">
        <v>0</v>
      </c>
      <c r="M109" s="71">
        <v>0</v>
      </c>
      <c r="N109" s="71">
        <v>0</v>
      </c>
      <c r="O109" s="80">
        <v>297453</v>
      </c>
      <c r="P109" s="71">
        <f>E109+J109</f>
        <v>297453</v>
      </c>
      <c r="Q109" s="31"/>
      <c r="R109" s="101"/>
    </row>
    <row r="110" spans="1:18" s="58" customFormat="1" ht="16.5">
      <c r="A110" s="62" t="s">
        <v>237</v>
      </c>
      <c r="B110" s="62" t="s">
        <v>203</v>
      </c>
      <c r="C110" s="62"/>
      <c r="D110" s="89" t="s">
        <v>204</v>
      </c>
      <c r="E110" s="71">
        <f>E111</f>
        <v>-5000000</v>
      </c>
      <c r="F110" s="71">
        <f t="shared" ref="F110:P110" si="70">F111</f>
        <v>-5000000</v>
      </c>
      <c r="G110" s="71">
        <f t="shared" si="70"/>
        <v>0</v>
      </c>
      <c r="H110" s="71">
        <f t="shared" si="70"/>
        <v>0</v>
      </c>
      <c r="I110" s="71">
        <f t="shared" si="70"/>
        <v>0</v>
      </c>
      <c r="J110" s="71">
        <f t="shared" si="70"/>
        <v>0</v>
      </c>
      <c r="K110" s="71">
        <f t="shared" si="70"/>
        <v>0</v>
      </c>
      <c r="L110" s="71">
        <f t="shared" si="70"/>
        <v>0</v>
      </c>
      <c r="M110" s="71">
        <f t="shared" si="70"/>
        <v>0</v>
      </c>
      <c r="N110" s="71">
        <f t="shared" si="70"/>
        <v>0</v>
      </c>
      <c r="O110" s="71">
        <f t="shared" si="70"/>
        <v>0</v>
      </c>
      <c r="P110" s="71">
        <f t="shared" si="70"/>
        <v>-5000000</v>
      </c>
      <c r="Q110" s="31"/>
      <c r="R110" s="101"/>
    </row>
    <row r="111" spans="1:18" s="58" customFormat="1" ht="16.5">
      <c r="A111" s="72" t="s">
        <v>238</v>
      </c>
      <c r="B111" s="72" t="s">
        <v>206</v>
      </c>
      <c r="C111" s="72" t="s">
        <v>207</v>
      </c>
      <c r="D111" s="73" t="s">
        <v>208</v>
      </c>
      <c r="E111" s="74">
        <v>-5000000</v>
      </c>
      <c r="F111" s="74">
        <f t="shared" ref="F111" si="71">E111-I111</f>
        <v>-5000000</v>
      </c>
      <c r="G111" s="74">
        <v>0</v>
      </c>
      <c r="H111" s="74">
        <v>0</v>
      </c>
      <c r="I111" s="74">
        <v>0</v>
      </c>
      <c r="J111" s="75">
        <v>0</v>
      </c>
      <c r="K111" s="74">
        <v>0</v>
      </c>
      <c r="L111" s="74">
        <f t="shared" ref="L111" si="72">J111-O111</f>
        <v>0</v>
      </c>
      <c r="M111" s="74">
        <v>0</v>
      </c>
      <c r="N111" s="74">
        <v>0</v>
      </c>
      <c r="O111" s="74">
        <v>0</v>
      </c>
      <c r="P111" s="74">
        <f t="shared" ref="P111" si="73">E111+J111</f>
        <v>-5000000</v>
      </c>
      <c r="Q111" s="31"/>
      <c r="R111" s="101"/>
    </row>
    <row r="112" spans="1:18" s="58" customFormat="1" ht="16.5">
      <c r="A112" s="62" t="s">
        <v>239</v>
      </c>
      <c r="B112" s="62" t="s">
        <v>184</v>
      </c>
      <c r="C112" s="62" t="s">
        <v>185</v>
      </c>
      <c r="D112" s="89" t="s">
        <v>186</v>
      </c>
      <c r="E112" s="71">
        <v>0</v>
      </c>
      <c r="F112" s="71">
        <f>E112-I112</f>
        <v>0</v>
      </c>
      <c r="G112" s="71"/>
      <c r="H112" s="71"/>
      <c r="I112" s="71"/>
      <c r="J112" s="80">
        <v>498000</v>
      </c>
      <c r="K112" s="71">
        <v>0</v>
      </c>
      <c r="L112" s="71">
        <f>J112-O112</f>
        <v>498000</v>
      </c>
      <c r="M112" s="71">
        <v>0</v>
      </c>
      <c r="N112" s="71">
        <v>0</v>
      </c>
      <c r="O112" s="71">
        <v>0</v>
      </c>
      <c r="P112" s="71">
        <f>E112+J112</f>
        <v>498000</v>
      </c>
      <c r="Q112" s="31"/>
      <c r="R112" s="101"/>
    </row>
    <row r="113" spans="1:18" s="58" customFormat="1" ht="30">
      <c r="A113" s="62" t="s">
        <v>240</v>
      </c>
      <c r="B113" s="62" t="s">
        <v>241</v>
      </c>
      <c r="C113" s="62" t="s">
        <v>224</v>
      </c>
      <c r="D113" s="63" t="s">
        <v>242</v>
      </c>
      <c r="E113" s="71">
        <v>5000000</v>
      </c>
      <c r="F113" s="71">
        <f>E113-I113</f>
        <v>5000000</v>
      </c>
      <c r="G113" s="71">
        <v>0</v>
      </c>
      <c r="H113" s="71">
        <v>0</v>
      </c>
      <c r="I113" s="71">
        <v>0</v>
      </c>
      <c r="J113" s="80">
        <v>0</v>
      </c>
      <c r="K113" s="71">
        <v>0</v>
      </c>
      <c r="L113" s="71">
        <v>0</v>
      </c>
      <c r="M113" s="71">
        <v>0</v>
      </c>
      <c r="N113" s="71">
        <v>0</v>
      </c>
      <c r="O113" s="71">
        <v>0</v>
      </c>
      <c r="P113" s="71">
        <f>E113+J113</f>
        <v>5000000</v>
      </c>
      <c r="Q113" s="31"/>
      <c r="R113" s="101"/>
    </row>
    <row r="114" spans="1:18" s="58" customFormat="1" ht="16.5">
      <c r="A114" s="59" t="s">
        <v>54</v>
      </c>
      <c r="B114" s="59"/>
      <c r="C114" s="64"/>
      <c r="D114" s="65" t="s">
        <v>55</v>
      </c>
      <c r="E114" s="67">
        <f>E116+E117+E119</f>
        <v>2000000</v>
      </c>
      <c r="F114" s="67">
        <f t="shared" ref="F114:P114" si="74">F116+F117+F119</f>
        <v>2000000</v>
      </c>
      <c r="G114" s="67">
        <f t="shared" si="74"/>
        <v>0</v>
      </c>
      <c r="H114" s="67">
        <f t="shared" si="74"/>
        <v>0</v>
      </c>
      <c r="I114" s="67">
        <f t="shared" si="74"/>
        <v>0</v>
      </c>
      <c r="J114" s="67">
        <f t="shared" si="74"/>
        <v>0</v>
      </c>
      <c r="K114" s="67">
        <f t="shared" si="74"/>
        <v>0</v>
      </c>
      <c r="L114" s="67">
        <f t="shared" si="74"/>
        <v>0</v>
      </c>
      <c r="M114" s="67">
        <f t="shared" si="74"/>
        <v>0</v>
      </c>
      <c r="N114" s="67">
        <f t="shared" si="74"/>
        <v>0</v>
      </c>
      <c r="O114" s="67">
        <f t="shared" si="74"/>
        <v>0</v>
      </c>
      <c r="P114" s="67">
        <f t="shared" si="74"/>
        <v>2000000</v>
      </c>
      <c r="Q114" s="31"/>
      <c r="R114" s="101"/>
    </row>
    <row r="115" spans="1:18" s="58" customFormat="1" ht="16.5">
      <c r="A115" s="59" t="s">
        <v>56</v>
      </c>
      <c r="B115" s="59"/>
      <c r="C115" s="59"/>
      <c r="D115" s="61" t="s">
        <v>55</v>
      </c>
      <c r="E115" s="71"/>
      <c r="F115" s="71"/>
      <c r="G115" s="71"/>
      <c r="H115" s="71"/>
      <c r="I115" s="71"/>
      <c r="J115" s="80"/>
      <c r="K115" s="71"/>
      <c r="L115" s="71"/>
      <c r="M115" s="71"/>
      <c r="N115" s="71"/>
      <c r="O115" s="71"/>
      <c r="P115" s="71"/>
      <c r="Q115" s="31"/>
      <c r="R115" s="101"/>
    </row>
    <row r="116" spans="1:18" s="58" customFormat="1" ht="30">
      <c r="A116" s="62" t="s">
        <v>57</v>
      </c>
      <c r="B116" s="62" t="s">
        <v>42</v>
      </c>
      <c r="C116" s="62" t="s">
        <v>43</v>
      </c>
      <c r="D116" s="63" t="s">
        <v>44</v>
      </c>
      <c r="E116" s="71">
        <v>2000000</v>
      </c>
      <c r="F116" s="71">
        <f>E116-I116</f>
        <v>2000000</v>
      </c>
      <c r="G116" s="71">
        <v>0</v>
      </c>
      <c r="H116" s="71">
        <v>0</v>
      </c>
      <c r="I116" s="71">
        <v>0</v>
      </c>
      <c r="J116" s="80">
        <v>0</v>
      </c>
      <c r="K116" s="71">
        <v>0</v>
      </c>
      <c r="L116" s="71">
        <v>0</v>
      </c>
      <c r="M116" s="71">
        <v>0</v>
      </c>
      <c r="N116" s="71">
        <v>0</v>
      </c>
      <c r="O116" s="71">
        <v>0</v>
      </c>
      <c r="P116" s="71">
        <f>E116+J116</f>
        <v>2000000</v>
      </c>
      <c r="Q116" s="31"/>
      <c r="R116" s="101"/>
    </row>
    <row r="117" spans="1:18" s="58" customFormat="1" ht="16.5">
      <c r="A117" s="62" t="s">
        <v>243</v>
      </c>
      <c r="B117" s="62" t="s">
        <v>224</v>
      </c>
      <c r="C117" s="62" t="s">
        <v>225</v>
      </c>
      <c r="D117" s="70" t="s">
        <v>226</v>
      </c>
      <c r="E117" s="71">
        <f>E118</f>
        <v>-144800</v>
      </c>
      <c r="F117" s="71">
        <f t="shared" ref="F117:P117" si="75">F118</f>
        <v>-144800</v>
      </c>
      <c r="G117" s="71">
        <f t="shared" si="75"/>
        <v>0</v>
      </c>
      <c r="H117" s="71">
        <f t="shared" si="75"/>
        <v>0</v>
      </c>
      <c r="I117" s="71">
        <f t="shared" si="75"/>
        <v>0</v>
      </c>
      <c r="J117" s="71">
        <f t="shared" si="75"/>
        <v>0</v>
      </c>
      <c r="K117" s="71">
        <f t="shared" si="75"/>
        <v>0</v>
      </c>
      <c r="L117" s="71">
        <f t="shared" si="75"/>
        <v>0</v>
      </c>
      <c r="M117" s="71">
        <f t="shared" si="75"/>
        <v>0</v>
      </c>
      <c r="N117" s="71">
        <f t="shared" si="75"/>
        <v>0</v>
      </c>
      <c r="O117" s="71">
        <f t="shared" si="75"/>
        <v>0</v>
      </c>
      <c r="P117" s="71">
        <f t="shared" si="75"/>
        <v>-144800</v>
      </c>
      <c r="Q117" s="31"/>
      <c r="R117" s="101"/>
    </row>
    <row r="118" spans="1:18" s="58" customFormat="1" ht="16.5">
      <c r="A118" s="72"/>
      <c r="B118" s="72"/>
      <c r="C118" s="72"/>
      <c r="D118" s="73" t="s">
        <v>244</v>
      </c>
      <c r="E118" s="74">
        <v>-144800</v>
      </c>
      <c r="F118" s="74">
        <f t="shared" ref="F118" si="76">E118-I118</f>
        <v>-144800</v>
      </c>
      <c r="G118" s="74">
        <v>0</v>
      </c>
      <c r="H118" s="74">
        <v>0</v>
      </c>
      <c r="I118" s="74">
        <v>0</v>
      </c>
      <c r="J118" s="75">
        <v>0</v>
      </c>
      <c r="K118" s="74">
        <v>0</v>
      </c>
      <c r="L118" s="74">
        <f t="shared" ref="L118" si="77">J118-O118</f>
        <v>0</v>
      </c>
      <c r="M118" s="74">
        <v>0</v>
      </c>
      <c r="N118" s="74">
        <v>0</v>
      </c>
      <c r="O118" s="74">
        <v>0</v>
      </c>
      <c r="P118" s="74">
        <f t="shared" ref="P118" si="78">E118+J118</f>
        <v>-144800</v>
      </c>
      <c r="Q118" s="31"/>
      <c r="R118" s="101"/>
    </row>
    <row r="119" spans="1:18" s="58" customFormat="1" ht="16.5">
      <c r="A119" s="62" t="s">
        <v>245</v>
      </c>
      <c r="B119" s="62" t="s">
        <v>246</v>
      </c>
      <c r="C119" s="62" t="s">
        <v>149</v>
      </c>
      <c r="D119" s="70" t="s">
        <v>247</v>
      </c>
      <c r="E119" s="71">
        <f>E120</f>
        <v>144800</v>
      </c>
      <c r="F119" s="71">
        <f t="shared" ref="F119:P119" si="79">F120</f>
        <v>144800</v>
      </c>
      <c r="G119" s="71">
        <f t="shared" si="79"/>
        <v>0</v>
      </c>
      <c r="H119" s="71">
        <f t="shared" si="79"/>
        <v>0</v>
      </c>
      <c r="I119" s="71">
        <f t="shared" si="79"/>
        <v>0</v>
      </c>
      <c r="J119" s="71">
        <f t="shared" si="79"/>
        <v>0</v>
      </c>
      <c r="K119" s="71">
        <f t="shared" si="79"/>
        <v>0</v>
      </c>
      <c r="L119" s="71">
        <f t="shared" si="79"/>
        <v>0</v>
      </c>
      <c r="M119" s="71">
        <f t="shared" si="79"/>
        <v>0</v>
      </c>
      <c r="N119" s="71">
        <f t="shared" si="79"/>
        <v>0</v>
      </c>
      <c r="O119" s="71">
        <f t="shared" si="79"/>
        <v>0</v>
      </c>
      <c r="P119" s="71">
        <f t="shared" si="79"/>
        <v>144800</v>
      </c>
      <c r="Q119" s="31"/>
      <c r="R119" s="101"/>
    </row>
    <row r="120" spans="1:18" s="58" customFormat="1" ht="75">
      <c r="A120" s="72"/>
      <c r="B120" s="72"/>
      <c r="C120" s="72"/>
      <c r="D120" s="73" t="s">
        <v>318</v>
      </c>
      <c r="E120" s="74">
        <v>144800</v>
      </c>
      <c r="F120" s="74">
        <f t="shared" ref="F120" si="80">E120-I120</f>
        <v>144800</v>
      </c>
      <c r="G120" s="74">
        <v>0</v>
      </c>
      <c r="H120" s="74">
        <v>0</v>
      </c>
      <c r="I120" s="74">
        <v>0</v>
      </c>
      <c r="J120" s="75">
        <v>0</v>
      </c>
      <c r="K120" s="74">
        <v>0</v>
      </c>
      <c r="L120" s="74">
        <f t="shared" ref="L120" si="81">J120-O120</f>
        <v>0</v>
      </c>
      <c r="M120" s="74">
        <v>0</v>
      </c>
      <c r="N120" s="74">
        <v>0</v>
      </c>
      <c r="O120" s="74">
        <v>0</v>
      </c>
      <c r="P120" s="74">
        <f t="shared" ref="P120" si="82">E120+J120</f>
        <v>144800</v>
      </c>
      <c r="Q120" s="31"/>
      <c r="R120" s="101"/>
    </row>
    <row r="121" spans="1:18" s="58" customFormat="1" ht="31.5">
      <c r="A121" s="59" t="s">
        <v>248</v>
      </c>
      <c r="B121" s="59"/>
      <c r="C121" s="59"/>
      <c r="D121" s="60" t="s">
        <v>249</v>
      </c>
      <c r="E121" s="67">
        <f>E123</f>
        <v>0</v>
      </c>
      <c r="F121" s="67">
        <f t="shared" ref="F121:P121" si="83">F123</f>
        <v>0</v>
      </c>
      <c r="G121" s="67">
        <f t="shared" si="83"/>
        <v>0</v>
      </c>
      <c r="H121" s="67">
        <f t="shared" si="83"/>
        <v>0</v>
      </c>
      <c r="I121" s="67">
        <f t="shared" si="83"/>
        <v>0</v>
      </c>
      <c r="J121" s="87">
        <f t="shared" si="83"/>
        <v>15686.350000000006</v>
      </c>
      <c r="K121" s="67">
        <f t="shared" si="83"/>
        <v>0</v>
      </c>
      <c r="L121" s="87">
        <f t="shared" si="83"/>
        <v>89528.83</v>
      </c>
      <c r="M121" s="67">
        <f t="shared" si="83"/>
        <v>0</v>
      </c>
      <c r="N121" s="67">
        <f t="shared" si="83"/>
        <v>0</v>
      </c>
      <c r="O121" s="87">
        <f t="shared" si="83"/>
        <v>-73842.48</v>
      </c>
      <c r="P121" s="87">
        <f t="shared" si="83"/>
        <v>15686.350000000006</v>
      </c>
      <c r="Q121" s="31"/>
      <c r="R121" s="101"/>
    </row>
    <row r="122" spans="1:18" s="58" customFormat="1" ht="31.5">
      <c r="A122" s="59" t="s">
        <v>250</v>
      </c>
      <c r="B122" s="59"/>
      <c r="C122" s="59"/>
      <c r="D122" s="61" t="s">
        <v>249</v>
      </c>
      <c r="E122" s="67"/>
      <c r="F122" s="67"/>
      <c r="G122" s="67"/>
      <c r="H122" s="67"/>
      <c r="I122" s="67"/>
      <c r="J122" s="99"/>
      <c r="K122" s="67"/>
      <c r="L122" s="77"/>
      <c r="M122" s="67"/>
      <c r="N122" s="67"/>
      <c r="O122" s="87"/>
      <c r="P122" s="87"/>
      <c r="Q122" s="31"/>
      <c r="R122" s="101"/>
    </row>
    <row r="123" spans="1:18" s="58" customFormat="1" ht="45">
      <c r="A123" s="62" t="s">
        <v>251</v>
      </c>
      <c r="B123" s="62" t="s">
        <v>252</v>
      </c>
      <c r="C123" s="62" t="s">
        <v>225</v>
      </c>
      <c r="D123" s="100" t="s">
        <v>253</v>
      </c>
      <c r="E123" s="71">
        <f t="shared" ref="E123:P123" si="84">E124</f>
        <v>0</v>
      </c>
      <c r="F123" s="71">
        <f t="shared" si="84"/>
        <v>0</v>
      </c>
      <c r="G123" s="71">
        <f t="shared" si="84"/>
        <v>0</v>
      </c>
      <c r="H123" s="71">
        <f t="shared" si="84"/>
        <v>0</v>
      </c>
      <c r="I123" s="71">
        <f t="shared" si="84"/>
        <v>0</v>
      </c>
      <c r="J123" s="77">
        <f t="shared" si="84"/>
        <v>15686.350000000006</v>
      </c>
      <c r="K123" s="71">
        <f t="shared" si="84"/>
        <v>0</v>
      </c>
      <c r="L123" s="77">
        <f t="shared" si="84"/>
        <v>89528.83</v>
      </c>
      <c r="M123" s="71">
        <f t="shared" si="84"/>
        <v>0</v>
      </c>
      <c r="N123" s="71">
        <f t="shared" si="84"/>
        <v>0</v>
      </c>
      <c r="O123" s="77">
        <f t="shared" si="84"/>
        <v>-73842.48</v>
      </c>
      <c r="P123" s="77">
        <f t="shared" si="84"/>
        <v>15686.350000000006</v>
      </c>
      <c r="Q123" s="31"/>
      <c r="R123" s="101"/>
    </row>
    <row r="124" spans="1:18" s="58" customFormat="1" ht="32.25" customHeight="1">
      <c r="A124" s="62"/>
      <c r="B124" s="62"/>
      <c r="C124" s="62"/>
      <c r="D124" s="73" t="s">
        <v>254</v>
      </c>
      <c r="E124" s="74">
        <v>0</v>
      </c>
      <c r="F124" s="74">
        <f>E124-I124</f>
        <v>0</v>
      </c>
      <c r="G124" s="74">
        <v>0</v>
      </c>
      <c r="H124" s="74">
        <v>0</v>
      </c>
      <c r="I124" s="74">
        <v>0</v>
      </c>
      <c r="J124" s="79">
        <f>L124+O124</f>
        <v>15686.350000000006</v>
      </c>
      <c r="K124" s="74">
        <v>0</v>
      </c>
      <c r="L124" s="79">
        <v>89528.83</v>
      </c>
      <c r="M124" s="74">
        <v>0</v>
      </c>
      <c r="N124" s="74">
        <v>0</v>
      </c>
      <c r="O124" s="79">
        <v>-73842.48</v>
      </c>
      <c r="P124" s="79">
        <f>J124+E124</f>
        <v>15686.350000000006</v>
      </c>
      <c r="Q124" s="31"/>
      <c r="R124" s="101"/>
    </row>
    <row r="125" spans="1:18" s="58" customFormat="1" ht="19.5" customHeight="1">
      <c r="A125" s="59" t="s">
        <v>45</v>
      </c>
      <c r="B125" s="59"/>
      <c r="C125" s="59"/>
      <c r="D125" s="60" t="s">
        <v>46</v>
      </c>
      <c r="E125" s="67">
        <f>E127+E129+E132</f>
        <v>-43003772</v>
      </c>
      <c r="F125" s="67">
        <f t="shared" ref="F125:P125" si="85">F127+F129+F132</f>
        <v>-42702652</v>
      </c>
      <c r="G125" s="67">
        <f t="shared" si="85"/>
        <v>-3090000</v>
      </c>
      <c r="H125" s="67">
        <f t="shared" si="85"/>
        <v>0</v>
      </c>
      <c r="I125" s="67">
        <f t="shared" si="85"/>
        <v>0</v>
      </c>
      <c r="J125" s="67">
        <f t="shared" si="85"/>
        <v>0</v>
      </c>
      <c r="K125" s="67">
        <f t="shared" si="85"/>
        <v>0</v>
      </c>
      <c r="L125" s="67">
        <f t="shared" si="85"/>
        <v>0</v>
      </c>
      <c r="M125" s="67">
        <f t="shared" si="85"/>
        <v>0</v>
      </c>
      <c r="N125" s="67">
        <f t="shared" si="85"/>
        <v>0</v>
      </c>
      <c r="O125" s="67">
        <f t="shared" si="85"/>
        <v>0</v>
      </c>
      <c r="P125" s="67">
        <f t="shared" si="85"/>
        <v>-43003772</v>
      </c>
      <c r="Q125" s="31"/>
      <c r="R125" s="101"/>
    </row>
    <row r="126" spans="1:18" s="58" customFormat="1" ht="24" customHeight="1">
      <c r="A126" s="59" t="s">
        <v>47</v>
      </c>
      <c r="B126" s="59"/>
      <c r="C126" s="59"/>
      <c r="D126" s="61" t="s">
        <v>46</v>
      </c>
      <c r="E126" s="71"/>
      <c r="F126" s="71"/>
      <c r="G126" s="71"/>
      <c r="H126" s="71"/>
      <c r="I126" s="71"/>
      <c r="J126" s="80"/>
      <c r="K126" s="71"/>
      <c r="L126" s="71"/>
      <c r="M126" s="71"/>
      <c r="N126" s="71"/>
      <c r="O126" s="71"/>
      <c r="P126" s="71"/>
      <c r="Q126" s="31"/>
      <c r="R126" s="101"/>
    </row>
    <row r="127" spans="1:18" s="58" customFormat="1" ht="30">
      <c r="A127" s="62" t="s">
        <v>48</v>
      </c>
      <c r="B127" s="62" t="s">
        <v>42</v>
      </c>
      <c r="C127" s="62" t="s">
        <v>43</v>
      </c>
      <c r="D127" s="63" t="s">
        <v>44</v>
      </c>
      <c r="E127" s="71">
        <f>-10136730-104400</f>
        <v>-10241130</v>
      </c>
      <c r="F127" s="71">
        <f>E127-I127</f>
        <v>-10241130</v>
      </c>
      <c r="G127" s="71">
        <v>-3090000</v>
      </c>
      <c r="H127" s="71">
        <v>0</v>
      </c>
      <c r="I127" s="71">
        <v>0</v>
      </c>
      <c r="J127" s="80">
        <v>0</v>
      </c>
      <c r="K127" s="71">
        <v>0</v>
      </c>
      <c r="L127" s="71">
        <v>0</v>
      </c>
      <c r="M127" s="71">
        <v>0</v>
      </c>
      <c r="N127" s="71">
        <v>0</v>
      </c>
      <c r="O127" s="71">
        <v>0</v>
      </c>
      <c r="P127" s="71">
        <f>E127+J127</f>
        <v>-10241130</v>
      </c>
      <c r="Q127" s="31"/>
      <c r="R127" s="101"/>
    </row>
    <row r="128" spans="1:18" s="58" customFormat="1" ht="34.5" customHeight="1">
      <c r="A128" s="72"/>
      <c r="B128" s="72"/>
      <c r="C128" s="72"/>
      <c r="D128" s="78" t="s">
        <v>49</v>
      </c>
      <c r="E128" s="74">
        <f>-2378500-1127000-6140700-503330-104400</f>
        <v>-10253930</v>
      </c>
      <c r="F128" s="74">
        <f>E128-I128</f>
        <v>-10253930</v>
      </c>
      <c r="G128" s="74">
        <v>-3090000</v>
      </c>
      <c r="H128" s="74">
        <v>0</v>
      </c>
      <c r="I128" s="74">
        <v>0</v>
      </c>
      <c r="J128" s="75">
        <v>0</v>
      </c>
      <c r="K128" s="74">
        <v>0</v>
      </c>
      <c r="L128" s="74">
        <v>0</v>
      </c>
      <c r="M128" s="74">
        <v>0</v>
      </c>
      <c r="N128" s="74">
        <v>0</v>
      </c>
      <c r="O128" s="74">
        <v>0</v>
      </c>
      <c r="P128" s="74">
        <f>E128+J128</f>
        <v>-10253930</v>
      </c>
      <c r="Q128" s="31"/>
      <c r="R128" s="101"/>
    </row>
    <row r="129" spans="1:18" s="16" customFormat="1" ht="16.5">
      <c r="A129" s="62" t="s">
        <v>110</v>
      </c>
      <c r="B129" s="62" t="s">
        <v>111</v>
      </c>
      <c r="C129" s="62"/>
      <c r="D129" s="63" t="s">
        <v>112</v>
      </c>
      <c r="E129" s="71">
        <f>E130</f>
        <v>-32461522</v>
      </c>
      <c r="F129" s="71">
        <f t="shared" ref="F129:P129" si="86">F130</f>
        <v>-32461522</v>
      </c>
      <c r="G129" s="71">
        <f t="shared" si="86"/>
        <v>0</v>
      </c>
      <c r="H129" s="71">
        <f t="shared" si="86"/>
        <v>0</v>
      </c>
      <c r="I129" s="71">
        <f t="shared" si="86"/>
        <v>0</v>
      </c>
      <c r="J129" s="71">
        <f t="shared" si="86"/>
        <v>0</v>
      </c>
      <c r="K129" s="71">
        <f t="shared" si="86"/>
        <v>0</v>
      </c>
      <c r="L129" s="71">
        <f t="shared" si="86"/>
        <v>0</v>
      </c>
      <c r="M129" s="71">
        <f t="shared" si="86"/>
        <v>0</v>
      </c>
      <c r="N129" s="71">
        <f t="shared" si="86"/>
        <v>0</v>
      </c>
      <c r="O129" s="71">
        <f t="shared" si="86"/>
        <v>0</v>
      </c>
      <c r="P129" s="71">
        <f t="shared" si="86"/>
        <v>-32461522</v>
      </c>
      <c r="Q129" s="31"/>
      <c r="R129" s="101"/>
    </row>
    <row r="130" spans="1:18" s="58" customFormat="1" ht="16.5">
      <c r="A130" s="72" t="s">
        <v>105</v>
      </c>
      <c r="B130" s="72" t="s">
        <v>106</v>
      </c>
      <c r="C130" s="72" t="s">
        <v>107</v>
      </c>
      <c r="D130" s="78" t="s">
        <v>108</v>
      </c>
      <c r="E130" s="74">
        <f>E131</f>
        <v>-32461522</v>
      </c>
      <c r="F130" s="74">
        <f t="shared" ref="F130:P130" si="87">F131</f>
        <v>-32461522</v>
      </c>
      <c r="G130" s="74">
        <f t="shared" si="87"/>
        <v>0</v>
      </c>
      <c r="H130" s="74">
        <f t="shared" si="87"/>
        <v>0</v>
      </c>
      <c r="I130" s="74">
        <f t="shared" si="87"/>
        <v>0</v>
      </c>
      <c r="J130" s="74">
        <f t="shared" si="87"/>
        <v>0</v>
      </c>
      <c r="K130" s="74">
        <f t="shared" si="87"/>
        <v>0</v>
      </c>
      <c r="L130" s="74">
        <f t="shared" si="87"/>
        <v>0</v>
      </c>
      <c r="M130" s="74">
        <f t="shared" si="87"/>
        <v>0</v>
      </c>
      <c r="N130" s="74">
        <f t="shared" si="87"/>
        <v>0</v>
      </c>
      <c r="O130" s="74">
        <f t="shared" si="87"/>
        <v>0</v>
      </c>
      <c r="P130" s="74">
        <f t="shared" si="87"/>
        <v>-32461522</v>
      </c>
      <c r="Q130" s="31"/>
      <c r="R130" s="101"/>
    </row>
    <row r="131" spans="1:18" s="58" customFormat="1" ht="30">
      <c r="A131" s="72"/>
      <c r="B131" s="72"/>
      <c r="C131" s="72"/>
      <c r="D131" s="78" t="s">
        <v>109</v>
      </c>
      <c r="E131" s="74">
        <f>-21333600-10827922-300000</f>
        <v>-32461522</v>
      </c>
      <c r="F131" s="74">
        <f>E131-I131</f>
        <v>-32461522</v>
      </c>
      <c r="G131" s="74">
        <v>0</v>
      </c>
      <c r="H131" s="74">
        <v>0</v>
      </c>
      <c r="I131" s="74">
        <v>0</v>
      </c>
      <c r="J131" s="75">
        <v>0</v>
      </c>
      <c r="K131" s="74">
        <v>0</v>
      </c>
      <c r="L131" s="74">
        <v>0</v>
      </c>
      <c r="M131" s="74">
        <v>0</v>
      </c>
      <c r="N131" s="74">
        <v>0</v>
      </c>
      <c r="O131" s="74">
        <v>0</v>
      </c>
      <c r="P131" s="74">
        <f>E131+J131</f>
        <v>-32461522</v>
      </c>
      <c r="Q131" s="31"/>
      <c r="R131" s="101"/>
    </row>
    <row r="132" spans="1:18" s="58" customFormat="1" ht="16.5">
      <c r="A132" s="62" t="s">
        <v>315</v>
      </c>
      <c r="B132" s="62" t="s">
        <v>316</v>
      </c>
      <c r="C132" s="62" t="s">
        <v>225</v>
      </c>
      <c r="D132" s="70" t="s">
        <v>317</v>
      </c>
      <c r="E132" s="71">
        <v>-301120</v>
      </c>
      <c r="F132" s="71">
        <v>0</v>
      </c>
      <c r="G132" s="71">
        <v>0</v>
      </c>
      <c r="H132" s="71">
        <v>0</v>
      </c>
      <c r="I132" s="71">
        <v>0</v>
      </c>
      <c r="J132" s="80">
        <v>0</v>
      </c>
      <c r="K132" s="71">
        <v>0</v>
      </c>
      <c r="L132" s="71">
        <f t="shared" ref="L132" si="88">J132-O132</f>
        <v>0</v>
      </c>
      <c r="M132" s="71">
        <v>0</v>
      </c>
      <c r="N132" s="71">
        <v>0</v>
      </c>
      <c r="O132" s="71">
        <v>0</v>
      </c>
      <c r="P132" s="71">
        <f t="shared" ref="P132" si="89">E132+J132</f>
        <v>-301120</v>
      </c>
      <c r="Q132" s="31"/>
      <c r="R132" s="101"/>
    </row>
    <row r="133" spans="1:18" s="58" customFormat="1" ht="16.5">
      <c r="A133" s="59" t="s">
        <v>137</v>
      </c>
      <c r="B133" s="59"/>
      <c r="C133" s="59"/>
      <c r="D133" s="60" t="s">
        <v>138</v>
      </c>
      <c r="E133" s="67">
        <f>E136+E138+E135+E140+E139</f>
        <v>421120</v>
      </c>
      <c r="F133" s="67">
        <f t="shared" ref="F133:P133" si="90">F136+F138+F135+F140+F139</f>
        <v>421120</v>
      </c>
      <c r="G133" s="67">
        <f t="shared" si="90"/>
        <v>0</v>
      </c>
      <c r="H133" s="67">
        <f t="shared" si="90"/>
        <v>120000</v>
      </c>
      <c r="I133" s="67">
        <f t="shared" si="90"/>
        <v>0</v>
      </c>
      <c r="J133" s="67">
        <f t="shared" si="90"/>
        <v>50000</v>
      </c>
      <c r="K133" s="67">
        <f t="shared" si="90"/>
        <v>0</v>
      </c>
      <c r="L133" s="67">
        <f t="shared" si="90"/>
        <v>50000</v>
      </c>
      <c r="M133" s="67">
        <f t="shared" si="90"/>
        <v>0</v>
      </c>
      <c r="N133" s="67">
        <f t="shared" si="90"/>
        <v>0</v>
      </c>
      <c r="O133" s="67">
        <f t="shared" si="90"/>
        <v>0</v>
      </c>
      <c r="P133" s="67">
        <f t="shared" si="90"/>
        <v>471120</v>
      </c>
      <c r="Q133" s="31"/>
      <c r="R133" s="101"/>
    </row>
    <row r="134" spans="1:18" s="58" customFormat="1" ht="16.5">
      <c r="A134" s="59" t="s">
        <v>139</v>
      </c>
      <c r="B134" s="59"/>
      <c r="C134" s="59"/>
      <c r="D134" s="61" t="s">
        <v>138</v>
      </c>
      <c r="E134" s="67"/>
      <c r="F134" s="67"/>
      <c r="G134" s="67"/>
      <c r="H134" s="67"/>
      <c r="I134" s="67"/>
      <c r="J134" s="76"/>
      <c r="K134" s="67"/>
      <c r="L134" s="71"/>
      <c r="M134" s="67"/>
      <c r="N134" s="67"/>
      <c r="O134" s="67"/>
      <c r="P134" s="67"/>
      <c r="Q134" s="31"/>
      <c r="R134" s="101"/>
    </row>
    <row r="135" spans="1:18" s="58" customFormat="1" ht="30">
      <c r="A135" s="62" t="s">
        <v>255</v>
      </c>
      <c r="B135" s="62" t="s">
        <v>42</v>
      </c>
      <c r="C135" s="62" t="s">
        <v>43</v>
      </c>
      <c r="D135" s="63" t="s">
        <v>44</v>
      </c>
      <c r="E135" s="71">
        <v>120000</v>
      </c>
      <c r="F135" s="71">
        <f>E135-I135</f>
        <v>120000</v>
      </c>
      <c r="G135" s="71">
        <v>0</v>
      </c>
      <c r="H135" s="71">
        <v>120000</v>
      </c>
      <c r="I135" s="71">
        <v>0</v>
      </c>
      <c r="J135" s="80">
        <v>0</v>
      </c>
      <c r="K135" s="71">
        <v>0</v>
      </c>
      <c r="L135" s="71">
        <f>J135-O135</f>
        <v>0</v>
      </c>
      <c r="M135" s="71">
        <v>0</v>
      </c>
      <c r="N135" s="71">
        <v>0</v>
      </c>
      <c r="O135" s="71">
        <v>0</v>
      </c>
      <c r="P135" s="71">
        <f t="shared" ref="P135" si="91">E135+J135</f>
        <v>120000</v>
      </c>
      <c r="Q135" s="31"/>
      <c r="R135" s="101"/>
    </row>
    <row r="136" spans="1:18" s="58" customFormat="1" ht="16.5">
      <c r="A136" s="62" t="s">
        <v>141</v>
      </c>
      <c r="B136" s="62" t="s">
        <v>142</v>
      </c>
      <c r="C136" s="62"/>
      <c r="D136" s="63" t="s">
        <v>147</v>
      </c>
      <c r="E136" s="71">
        <f>E137</f>
        <v>0</v>
      </c>
      <c r="F136" s="71">
        <f t="shared" ref="F136:P136" si="92">F137</f>
        <v>0</v>
      </c>
      <c r="G136" s="71">
        <f t="shared" si="92"/>
        <v>0</v>
      </c>
      <c r="H136" s="71">
        <f t="shared" si="92"/>
        <v>0</v>
      </c>
      <c r="I136" s="71">
        <f t="shared" si="92"/>
        <v>0</v>
      </c>
      <c r="J136" s="71">
        <f t="shared" si="92"/>
        <v>8075803</v>
      </c>
      <c r="K136" s="71">
        <f t="shared" si="92"/>
        <v>8075803</v>
      </c>
      <c r="L136" s="71">
        <f t="shared" si="92"/>
        <v>0</v>
      </c>
      <c r="M136" s="71">
        <f t="shared" si="92"/>
        <v>0</v>
      </c>
      <c r="N136" s="71">
        <f t="shared" si="92"/>
        <v>0</v>
      </c>
      <c r="O136" s="71">
        <f t="shared" si="92"/>
        <v>8075803</v>
      </c>
      <c r="P136" s="71">
        <f t="shared" si="92"/>
        <v>8075803</v>
      </c>
      <c r="Q136" s="31"/>
      <c r="R136" s="101"/>
    </row>
    <row r="137" spans="1:18" s="58" customFormat="1" ht="45">
      <c r="A137" s="72" t="s">
        <v>143</v>
      </c>
      <c r="B137" s="72" t="s">
        <v>144</v>
      </c>
      <c r="C137" s="72" t="s">
        <v>140</v>
      </c>
      <c r="D137" s="73" t="s">
        <v>148</v>
      </c>
      <c r="E137" s="74">
        <v>0</v>
      </c>
      <c r="F137" s="74">
        <v>0</v>
      </c>
      <c r="G137" s="74">
        <v>0</v>
      </c>
      <c r="H137" s="74">
        <v>0</v>
      </c>
      <c r="I137" s="74">
        <v>0</v>
      </c>
      <c r="J137" s="75">
        <v>8075803</v>
      </c>
      <c r="K137" s="75">
        <v>8075803</v>
      </c>
      <c r="L137" s="74">
        <f>J137-O137</f>
        <v>0</v>
      </c>
      <c r="M137" s="74">
        <v>0</v>
      </c>
      <c r="N137" s="74">
        <v>0</v>
      </c>
      <c r="O137" s="75">
        <v>8075803</v>
      </c>
      <c r="P137" s="74">
        <f>E137+J137</f>
        <v>8075803</v>
      </c>
      <c r="Q137" s="31"/>
      <c r="R137" s="101"/>
    </row>
    <row r="138" spans="1:18" s="58" customFormat="1" ht="45">
      <c r="A138" s="62" t="s">
        <v>145</v>
      </c>
      <c r="B138" s="62" t="s">
        <v>146</v>
      </c>
      <c r="C138" s="62" t="s">
        <v>149</v>
      </c>
      <c r="D138" s="70" t="s">
        <v>264</v>
      </c>
      <c r="E138" s="71">
        <v>0</v>
      </c>
      <c r="F138" s="71">
        <v>0</v>
      </c>
      <c r="G138" s="71">
        <f t="shared" ref="G138:N138" si="93">G141+G143</f>
        <v>0</v>
      </c>
      <c r="H138" s="71">
        <v>0</v>
      </c>
      <c r="I138" s="71">
        <f t="shared" si="93"/>
        <v>0</v>
      </c>
      <c r="J138" s="71">
        <v>-8075803</v>
      </c>
      <c r="K138" s="71">
        <v>-8075803</v>
      </c>
      <c r="L138" s="71">
        <v>0</v>
      </c>
      <c r="M138" s="71">
        <f t="shared" si="93"/>
        <v>0</v>
      </c>
      <c r="N138" s="71">
        <f t="shared" si="93"/>
        <v>0</v>
      </c>
      <c r="O138" s="71">
        <v>-8075803</v>
      </c>
      <c r="P138" s="71">
        <f>E138+J138</f>
        <v>-8075803</v>
      </c>
      <c r="Q138" s="31"/>
      <c r="R138" s="101"/>
    </row>
    <row r="139" spans="1:18" s="58" customFormat="1" ht="30">
      <c r="A139" s="62" t="s">
        <v>311</v>
      </c>
      <c r="B139" s="62" t="s">
        <v>312</v>
      </c>
      <c r="C139" s="62" t="s">
        <v>313</v>
      </c>
      <c r="D139" s="70" t="s">
        <v>314</v>
      </c>
      <c r="E139" s="71">
        <v>301120</v>
      </c>
      <c r="F139" s="71">
        <f>E139-I139</f>
        <v>301120</v>
      </c>
      <c r="G139" s="71">
        <v>0</v>
      </c>
      <c r="H139" s="71">
        <v>0</v>
      </c>
      <c r="I139" s="71">
        <v>0</v>
      </c>
      <c r="J139" s="80">
        <v>0</v>
      </c>
      <c r="K139" s="71">
        <v>0</v>
      </c>
      <c r="L139" s="71">
        <v>0</v>
      </c>
      <c r="M139" s="71">
        <v>0</v>
      </c>
      <c r="N139" s="71">
        <v>0</v>
      </c>
      <c r="O139" s="71">
        <v>0</v>
      </c>
      <c r="P139" s="71">
        <f t="shared" ref="P139" si="94">E139+J139</f>
        <v>301120</v>
      </c>
      <c r="Q139" s="31"/>
      <c r="R139" s="101"/>
    </row>
    <row r="140" spans="1:18" s="58" customFormat="1" ht="16.5">
      <c r="A140" s="62" t="s">
        <v>256</v>
      </c>
      <c r="B140" s="62" t="s">
        <v>184</v>
      </c>
      <c r="C140" s="62" t="s">
        <v>185</v>
      </c>
      <c r="D140" s="89" t="s">
        <v>186</v>
      </c>
      <c r="E140" s="71">
        <v>0</v>
      </c>
      <c r="F140" s="71">
        <f>E140-I140</f>
        <v>0</v>
      </c>
      <c r="G140" s="71">
        <v>0</v>
      </c>
      <c r="H140" s="71">
        <v>0</v>
      </c>
      <c r="I140" s="71">
        <v>0</v>
      </c>
      <c r="J140" s="80">
        <v>50000</v>
      </c>
      <c r="K140" s="71">
        <v>0</v>
      </c>
      <c r="L140" s="71">
        <f>J140-O140</f>
        <v>50000</v>
      </c>
      <c r="M140" s="71">
        <v>0</v>
      </c>
      <c r="N140" s="71">
        <v>0</v>
      </c>
      <c r="O140" s="71">
        <v>0</v>
      </c>
      <c r="P140" s="71">
        <f>E140+J140</f>
        <v>50000</v>
      </c>
      <c r="Q140" s="31"/>
      <c r="R140" s="101"/>
    </row>
    <row r="141" spans="1:18" s="58" customFormat="1" ht="17.25" customHeight="1">
      <c r="A141" s="59" t="s">
        <v>50</v>
      </c>
      <c r="B141" s="59"/>
      <c r="C141" s="59"/>
      <c r="D141" s="60" t="s">
        <v>51</v>
      </c>
      <c r="E141" s="67">
        <f>E143+E144+E146+E147</f>
        <v>184800</v>
      </c>
      <c r="F141" s="67">
        <f t="shared" ref="F141:P141" si="95">F143+F144+F146+F147</f>
        <v>184800</v>
      </c>
      <c r="G141" s="67">
        <f t="shared" si="95"/>
        <v>0</v>
      </c>
      <c r="H141" s="67">
        <f t="shared" si="95"/>
        <v>184800</v>
      </c>
      <c r="I141" s="67">
        <f t="shared" si="95"/>
        <v>0</v>
      </c>
      <c r="J141" s="67">
        <f t="shared" si="95"/>
        <v>750000</v>
      </c>
      <c r="K141" s="67">
        <f t="shared" si="95"/>
        <v>0</v>
      </c>
      <c r="L141" s="67">
        <f t="shared" si="95"/>
        <v>750000</v>
      </c>
      <c r="M141" s="67">
        <f t="shared" si="95"/>
        <v>0</v>
      </c>
      <c r="N141" s="67">
        <f t="shared" si="95"/>
        <v>0</v>
      </c>
      <c r="O141" s="67">
        <f t="shared" si="95"/>
        <v>0</v>
      </c>
      <c r="P141" s="67">
        <f t="shared" si="95"/>
        <v>934800</v>
      </c>
      <c r="Q141" s="31"/>
      <c r="R141" s="101"/>
    </row>
    <row r="142" spans="1:18" s="58" customFormat="1" ht="18.75" customHeight="1">
      <c r="A142" s="59" t="s">
        <v>52</v>
      </c>
      <c r="B142" s="59"/>
      <c r="C142" s="59"/>
      <c r="D142" s="61" t="s">
        <v>51</v>
      </c>
      <c r="E142" s="71"/>
      <c r="F142" s="71"/>
      <c r="G142" s="71"/>
      <c r="H142" s="71"/>
      <c r="I142" s="71"/>
      <c r="J142" s="80"/>
      <c r="K142" s="71"/>
      <c r="L142" s="71"/>
      <c r="M142" s="71"/>
      <c r="N142" s="71"/>
      <c r="O142" s="71"/>
      <c r="P142" s="71"/>
      <c r="Q142" s="31"/>
      <c r="R142" s="101"/>
    </row>
    <row r="143" spans="1:18" s="58" customFormat="1" ht="30">
      <c r="A143" s="62" t="s">
        <v>53</v>
      </c>
      <c r="B143" s="62" t="s">
        <v>42</v>
      </c>
      <c r="C143" s="62" t="s">
        <v>43</v>
      </c>
      <c r="D143" s="63" t="s">
        <v>44</v>
      </c>
      <c r="E143" s="71">
        <v>184800</v>
      </c>
      <c r="F143" s="71">
        <f>E143-I143</f>
        <v>184800</v>
      </c>
      <c r="G143" s="71">
        <v>0</v>
      </c>
      <c r="H143" s="71">
        <v>184800</v>
      </c>
      <c r="I143" s="71">
        <v>0</v>
      </c>
      <c r="J143" s="80">
        <v>0</v>
      </c>
      <c r="K143" s="71">
        <v>0</v>
      </c>
      <c r="L143" s="71">
        <v>0</v>
      </c>
      <c r="M143" s="71">
        <v>0</v>
      </c>
      <c r="N143" s="71">
        <v>0</v>
      </c>
      <c r="O143" s="71">
        <v>0</v>
      </c>
      <c r="P143" s="71">
        <f>E143+J143</f>
        <v>184800</v>
      </c>
      <c r="Q143" s="31"/>
      <c r="R143" s="101"/>
    </row>
    <row r="144" spans="1:18" s="58" customFormat="1" ht="16.5">
      <c r="A144" s="62" t="s">
        <v>150</v>
      </c>
      <c r="B144" s="62" t="s">
        <v>142</v>
      </c>
      <c r="C144" s="62"/>
      <c r="D144" s="63" t="s">
        <v>147</v>
      </c>
      <c r="E144" s="71">
        <f>E145</f>
        <v>0</v>
      </c>
      <c r="F144" s="71">
        <f t="shared" ref="F144" si="96">F145</f>
        <v>0</v>
      </c>
      <c r="G144" s="71">
        <f t="shared" ref="G144" si="97">G145</f>
        <v>0</v>
      </c>
      <c r="H144" s="71">
        <f t="shared" ref="H144" si="98">H145</f>
        <v>0</v>
      </c>
      <c r="I144" s="71">
        <f t="shared" ref="I144" si="99">I145</f>
        <v>0</v>
      </c>
      <c r="J144" s="71">
        <f t="shared" ref="J144" si="100">J145</f>
        <v>2100000</v>
      </c>
      <c r="K144" s="71">
        <f t="shared" ref="K144" si="101">K145</f>
        <v>2100000</v>
      </c>
      <c r="L144" s="71">
        <f t="shared" ref="L144" si="102">L145</f>
        <v>0</v>
      </c>
      <c r="M144" s="71">
        <f t="shared" ref="M144" si="103">M145</f>
        <v>0</v>
      </c>
      <c r="N144" s="71">
        <f t="shared" ref="N144" si="104">N145</f>
        <v>0</v>
      </c>
      <c r="O144" s="71">
        <f t="shared" ref="O144" si="105">O145</f>
        <v>2100000</v>
      </c>
      <c r="P144" s="71">
        <f t="shared" ref="P144" si="106">P145</f>
        <v>2100000</v>
      </c>
      <c r="Q144" s="31"/>
      <c r="R144" s="101"/>
    </row>
    <row r="145" spans="1:18" s="58" customFormat="1" ht="45">
      <c r="A145" s="72" t="s">
        <v>151</v>
      </c>
      <c r="B145" s="72" t="s">
        <v>144</v>
      </c>
      <c r="C145" s="72" t="s">
        <v>140</v>
      </c>
      <c r="D145" s="73" t="s">
        <v>148</v>
      </c>
      <c r="E145" s="74">
        <v>0</v>
      </c>
      <c r="F145" s="74">
        <v>0</v>
      </c>
      <c r="G145" s="74">
        <v>0</v>
      </c>
      <c r="H145" s="74">
        <v>0</v>
      </c>
      <c r="I145" s="74">
        <v>0</v>
      </c>
      <c r="J145" s="75">
        <v>2100000</v>
      </c>
      <c r="K145" s="75">
        <v>2100000</v>
      </c>
      <c r="L145" s="74">
        <f>J145-O145</f>
        <v>0</v>
      </c>
      <c r="M145" s="74">
        <v>0</v>
      </c>
      <c r="N145" s="74">
        <v>0</v>
      </c>
      <c r="O145" s="75">
        <v>2100000</v>
      </c>
      <c r="P145" s="74">
        <f>E145+J145</f>
        <v>2100000</v>
      </c>
      <c r="Q145" s="31"/>
      <c r="R145" s="101"/>
    </row>
    <row r="146" spans="1:18" s="58" customFormat="1" ht="45">
      <c r="A146" s="62" t="s">
        <v>152</v>
      </c>
      <c r="B146" s="62" t="s">
        <v>146</v>
      </c>
      <c r="C146" s="62" t="s">
        <v>149</v>
      </c>
      <c r="D146" s="70" t="s">
        <v>264</v>
      </c>
      <c r="E146" s="71">
        <v>0</v>
      </c>
      <c r="F146" s="71">
        <v>0</v>
      </c>
      <c r="G146" s="71">
        <v>0</v>
      </c>
      <c r="H146" s="71">
        <v>0</v>
      </c>
      <c r="I146" s="71">
        <v>0</v>
      </c>
      <c r="J146" s="71">
        <v>-2100000</v>
      </c>
      <c r="K146" s="71">
        <v>-2100000</v>
      </c>
      <c r="L146" s="71">
        <v>0</v>
      </c>
      <c r="M146" s="71">
        <v>0</v>
      </c>
      <c r="N146" s="71">
        <v>0</v>
      </c>
      <c r="O146" s="71">
        <v>-2100000</v>
      </c>
      <c r="P146" s="71">
        <f>E146+J146</f>
        <v>-2100000</v>
      </c>
      <c r="Q146" s="31"/>
      <c r="R146" s="101"/>
    </row>
    <row r="147" spans="1:18" s="58" customFormat="1" ht="16.5">
      <c r="A147" s="62" t="s">
        <v>257</v>
      </c>
      <c r="B147" s="62" t="s">
        <v>184</v>
      </c>
      <c r="C147" s="62" t="s">
        <v>185</v>
      </c>
      <c r="D147" s="89" t="s">
        <v>186</v>
      </c>
      <c r="E147" s="71">
        <v>0</v>
      </c>
      <c r="F147" s="71">
        <f>E147-I147</f>
        <v>0</v>
      </c>
      <c r="G147" s="71"/>
      <c r="H147" s="71"/>
      <c r="I147" s="71"/>
      <c r="J147" s="80">
        <v>750000</v>
      </c>
      <c r="K147" s="71">
        <v>0</v>
      </c>
      <c r="L147" s="71">
        <f>J147-O147</f>
        <v>750000</v>
      </c>
      <c r="M147" s="71">
        <v>0</v>
      </c>
      <c r="N147" s="71">
        <v>0</v>
      </c>
      <c r="O147" s="71">
        <v>0</v>
      </c>
      <c r="P147" s="71">
        <f>E147+J147</f>
        <v>750000</v>
      </c>
      <c r="Q147" s="31"/>
      <c r="R147" s="101"/>
    </row>
    <row r="148" spans="1:18" s="58" customFormat="1" ht="18.75" customHeight="1">
      <c r="A148" s="59" t="s">
        <v>58</v>
      </c>
      <c r="B148" s="59"/>
      <c r="C148" s="59"/>
      <c r="D148" s="60" t="s">
        <v>59</v>
      </c>
      <c r="E148" s="67">
        <f>E150+E151+E153+E154</f>
        <v>173000</v>
      </c>
      <c r="F148" s="67">
        <f t="shared" ref="F148:P148" si="107">F150+F151+F153+F154</f>
        <v>173000</v>
      </c>
      <c r="G148" s="67">
        <f t="shared" si="107"/>
        <v>0</v>
      </c>
      <c r="H148" s="67">
        <f t="shared" si="107"/>
        <v>173000</v>
      </c>
      <c r="I148" s="67">
        <f t="shared" si="107"/>
        <v>0</v>
      </c>
      <c r="J148" s="67">
        <f t="shared" si="107"/>
        <v>50000</v>
      </c>
      <c r="K148" s="67">
        <f t="shared" si="107"/>
        <v>0</v>
      </c>
      <c r="L148" s="67">
        <f t="shared" si="107"/>
        <v>50000</v>
      </c>
      <c r="M148" s="67">
        <f t="shared" si="107"/>
        <v>0</v>
      </c>
      <c r="N148" s="67">
        <f t="shared" si="107"/>
        <v>0</v>
      </c>
      <c r="O148" s="67">
        <f t="shared" si="107"/>
        <v>0</v>
      </c>
      <c r="P148" s="67">
        <f t="shared" si="107"/>
        <v>223000</v>
      </c>
      <c r="Q148" s="31"/>
      <c r="R148" s="101"/>
    </row>
    <row r="149" spans="1:18" s="58" customFormat="1" ht="21" customHeight="1">
      <c r="A149" s="59" t="s">
        <v>60</v>
      </c>
      <c r="B149" s="59"/>
      <c r="C149" s="59"/>
      <c r="D149" s="61" t="s">
        <v>59</v>
      </c>
      <c r="E149" s="71"/>
      <c r="F149" s="71"/>
      <c r="G149" s="71"/>
      <c r="H149" s="71"/>
      <c r="I149" s="71"/>
      <c r="J149" s="80"/>
      <c r="K149" s="71"/>
      <c r="L149" s="71"/>
      <c r="M149" s="71"/>
      <c r="N149" s="71"/>
      <c r="O149" s="71"/>
      <c r="P149" s="71"/>
      <c r="Q149" s="31"/>
      <c r="R149" s="101"/>
    </row>
    <row r="150" spans="1:18" s="58" customFormat="1" ht="30">
      <c r="A150" s="62" t="s">
        <v>61</v>
      </c>
      <c r="B150" s="62" t="s">
        <v>42</v>
      </c>
      <c r="C150" s="62" t="s">
        <v>43</v>
      </c>
      <c r="D150" s="63" t="s">
        <v>44</v>
      </c>
      <c r="E150" s="71">
        <v>173000</v>
      </c>
      <c r="F150" s="71">
        <f>E150-I150</f>
        <v>173000</v>
      </c>
      <c r="G150" s="71">
        <v>0</v>
      </c>
      <c r="H150" s="71">
        <v>173000</v>
      </c>
      <c r="I150" s="71">
        <v>0</v>
      </c>
      <c r="J150" s="80">
        <v>0</v>
      </c>
      <c r="K150" s="71">
        <v>0</v>
      </c>
      <c r="L150" s="71">
        <v>0</v>
      </c>
      <c r="M150" s="71">
        <v>0</v>
      </c>
      <c r="N150" s="71">
        <v>0</v>
      </c>
      <c r="O150" s="71">
        <v>0</v>
      </c>
      <c r="P150" s="71">
        <f>E150+J150</f>
        <v>173000</v>
      </c>
      <c r="Q150" s="31"/>
      <c r="R150" s="101"/>
    </row>
    <row r="151" spans="1:18" s="58" customFormat="1" ht="16.5">
      <c r="A151" s="62" t="s">
        <v>153</v>
      </c>
      <c r="B151" s="62" t="s">
        <v>142</v>
      </c>
      <c r="C151" s="62"/>
      <c r="D151" s="63" t="s">
        <v>147</v>
      </c>
      <c r="E151" s="71">
        <f>E152</f>
        <v>0</v>
      </c>
      <c r="F151" s="71">
        <f t="shared" ref="F151" si="108">F152</f>
        <v>0</v>
      </c>
      <c r="G151" s="71">
        <f t="shared" ref="G151" si="109">G152</f>
        <v>0</v>
      </c>
      <c r="H151" s="71">
        <f t="shared" ref="H151" si="110">H152</f>
        <v>0</v>
      </c>
      <c r="I151" s="71">
        <f t="shared" ref="I151" si="111">I152</f>
        <v>0</v>
      </c>
      <c r="J151" s="71">
        <f t="shared" ref="J151" si="112">J152</f>
        <v>1900000</v>
      </c>
      <c r="K151" s="71">
        <f t="shared" ref="K151" si="113">K152</f>
        <v>1900000</v>
      </c>
      <c r="L151" s="71">
        <f t="shared" ref="L151" si="114">L152</f>
        <v>0</v>
      </c>
      <c r="M151" s="71">
        <f t="shared" ref="M151" si="115">M152</f>
        <v>0</v>
      </c>
      <c r="N151" s="71">
        <f t="shared" ref="N151" si="116">N152</f>
        <v>0</v>
      </c>
      <c r="O151" s="71">
        <f t="shared" ref="O151" si="117">O152</f>
        <v>1900000</v>
      </c>
      <c r="P151" s="71">
        <f t="shared" ref="P151" si="118">P152</f>
        <v>1900000</v>
      </c>
      <c r="Q151" s="31"/>
      <c r="R151" s="101"/>
    </row>
    <row r="152" spans="1:18" s="58" customFormat="1" ht="45">
      <c r="A152" s="72" t="s">
        <v>154</v>
      </c>
      <c r="B152" s="72" t="s">
        <v>144</v>
      </c>
      <c r="C152" s="72" t="s">
        <v>140</v>
      </c>
      <c r="D152" s="73" t="s">
        <v>148</v>
      </c>
      <c r="E152" s="74">
        <v>0</v>
      </c>
      <c r="F152" s="74">
        <v>0</v>
      </c>
      <c r="G152" s="74">
        <v>0</v>
      </c>
      <c r="H152" s="74">
        <v>0</v>
      </c>
      <c r="I152" s="74">
        <v>0</v>
      </c>
      <c r="J152" s="75">
        <v>1900000</v>
      </c>
      <c r="K152" s="75">
        <v>1900000</v>
      </c>
      <c r="L152" s="74">
        <f>J152-O152</f>
        <v>0</v>
      </c>
      <c r="M152" s="74">
        <v>0</v>
      </c>
      <c r="N152" s="74">
        <v>0</v>
      </c>
      <c r="O152" s="75">
        <v>1900000</v>
      </c>
      <c r="P152" s="74">
        <f>E152+J152</f>
        <v>1900000</v>
      </c>
      <c r="Q152" s="31"/>
      <c r="R152" s="101"/>
    </row>
    <row r="153" spans="1:18" s="58" customFormat="1" ht="45">
      <c r="A153" s="62" t="s">
        <v>155</v>
      </c>
      <c r="B153" s="62" t="s">
        <v>146</v>
      </c>
      <c r="C153" s="62" t="s">
        <v>149</v>
      </c>
      <c r="D153" s="70" t="s">
        <v>264</v>
      </c>
      <c r="E153" s="71">
        <v>0</v>
      </c>
      <c r="F153" s="71">
        <v>0</v>
      </c>
      <c r="G153" s="71">
        <v>0</v>
      </c>
      <c r="H153" s="71">
        <v>0</v>
      </c>
      <c r="I153" s="71">
        <v>0</v>
      </c>
      <c r="J153" s="71">
        <v>-1900000</v>
      </c>
      <c r="K153" s="71">
        <v>-1900000</v>
      </c>
      <c r="L153" s="71">
        <v>0</v>
      </c>
      <c r="M153" s="71">
        <v>0</v>
      </c>
      <c r="N153" s="71">
        <v>0</v>
      </c>
      <c r="O153" s="71">
        <v>-1900000</v>
      </c>
      <c r="P153" s="71">
        <f>E153+J153</f>
        <v>-1900000</v>
      </c>
      <c r="Q153" s="31"/>
      <c r="R153" s="101"/>
    </row>
    <row r="154" spans="1:18" s="58" customFormat="1" ht="16.5">
      <c r="A154" s="62" t="s">
        <v>258</v>
      </c>
      <c r="B154" s="62" t="s">
        <v>184</v>
      </c>
      <c r="C154" s="62" t="s">
        <v>185</v>
      </c>
      <c r="D154" s="89" t="s">
        <v>186</v>
      </c>
      <c r="E154" s="71">
        <v>0</v>
      </c>
      <c r="F154" s="71">
        <f>E154-I154</f>
        <v>0</v>
      </c>
      <c r="G154" s="71">
        <v>0</v>
      </c>
      <c r="H154" s="71">
        <v>0</v>
      </c>
      <c r="I154" s="71">
        <v>0</v>
      </c>
      <c r="J154" s="80">
        <v>50000</v>
      </c>
      <c r="K154" s="71">
        <v>0</v>
      </c>
      <c r="L154" s="71">
        <f>J154-O154</f>
        <v>50000</v>
      </c>
      <c r="M154" s="71">
        <v>0</v>
      </c>
      <c r="N154" s="71">
        <v>0</v>
      </c>
      <c r="O154" s="71">
        <v>0</v>
      </c>
      <c r="P154" s="71">
        <f>E154+J154</f>
        <v>50000</v>
      </c>
      <c r="Q154" s="31"/>
      <c r="R154" s="101"/>
    </row>
    <row r="155" spans="1:18" s="58" customFormat="1" ht="18.75" customHeight="1">
      <c r="A155" s="59" t="s">
        <v>156</v>
      </c>
      <c r="B155" s="59"/>
      <c r="C155" s="59"/>
      <c r="D155" s="60" t="s">
        <v>171</v>
      </c>
      <c r="E155" s="67">
        <f>E158+E160+E157+E161</f>
        <v>1111100</v>
      </c>
      <c r="F155" s="67">
        <f t="shared" ref="F155:P155" si="119">F158+F160+F157+F161</f>
        <v>1111100</v>
      </c>
      <c r="G155" s="67">
        <f t="shared" si="119"/>
        <v>910700</v>
      </c>
      <c r="H155" s="67">
        <f t="shared" si="119"/>
        <v>0</v>
      </c>
      <c r="I155" s="67">
        <f t="shared" si="119"/>
        <v>0</v>
      </c>
      <c r="J155" s="67">
        <f t="shared" si="119"/>
        <v>50000</v>
      </c>
      <c r="K155" s="67">
        <f t="shared" si="119"/>
        <v>0</v>
      </c>
      <c r="L155" s="67">
        <f t="shared" si="119"/>
        <v>50000</v>
      </c>
      <c r="M155" s="67">
        <f t="shared" si="119"/>
        <v>0</v>
      </c>
      <c r="N155" s="67">
        <f t="shared" si="119"/>
        <v>0</v>
      </c>
      <c r="O155" s="67">
        <f t="shared" si="119"/>
        <v>0</v>
      </c>
      <c r="P155" s="67">
        <f t="shared" si="119"/>
        <v>1161100</v>
      </c>
      <c r="Q155" s="31"/>
      <c r="R155" s="101"/>
    </row>
    <row r="156" spans="1:18" s="58" customFormat="1" ht="18.75" customHeight="1">
      <c r="A156" s="59" t="s">
        <v>157</v>
      </c>
      <c r="B156" s="59"/>
      <c r="C156" s="59"/>
      <c r="D156" s="61" t="s">
        <v>171</v>
      </c>
      <c r="E156" s="71"/>
      <c r="F156" s="71"/>
      <c r="G156" s="71"/>
      <c r="H156" s="71"/>
      <c r="I156" s="71"/>
      <c r="J156" s="80"/>
      <c r="K156" s="71"/>
      <c r="L156" s="71"/>
      <c r="M156" s="71"/>
      <c r="N156" s="71"/>
      <c r="O156" s="71"/>
      <c r="P156" s="71"/>
      <c r="Q156" s="31"/>
      <c r="R156" s="101"/>
    </row>
    <row r="157" spans="1:18" s="58" customFormat="1" ht="30">
      <c r="A157" s="62" t="s">
        <v>259</v>
      </c>
      <c r="B157" s="62" t="s">
        <v>42</v>
      </c>
      <c r="C157" s="62" t="s">
        <v>43</v>
      </c>
      <c r="D157" s="63" t="s">
        <v>44</v>
      </c>
      <c r="E157" s="71">
        <v>1111100</v>
      </c>
      <c r="F157" s="71">
        <f>E157-I157</f>
        <v>1111100</v>
      </c>
      <c r="G157" s="71">
        <v>910700</v>
      </c>
      <c r="H157" s="71">
        <v>0</v>
      </c>
      <c r="I157" s="71">
        <v>0</v>
      </c>
      <c r="J157" s="80">
        <v>0</v>
      </c>
      <c r="K157" s="71">
        <v>0</v>
      </c>
      <c r="L157" s="71">
        <v>0</v>
      </c>
      <c r="M157" s="71">
        <v>0</v>
      </c>
      <c r="N157" s="71">
        <v>0</v>
      </c>
      <c r="O157" s="71">
        <v>0</v>
      </c>
      <c r="P157" s="71">
        <f t="shared" ref="P157" si="120">E157+J157</f>
        <v>1111100</v>
      </c>
      <c r="Q157" s="31"/>
      <c r="R157" s="101"/>
    </row>
    <row r="158" spans="1:18" s="58" customFormat="1" ht="16.5">
      <c r="A158" s="62" t="s">
        <v>158</v>
      </c>
      <c r="B158" s="62" t="s">
        <v>142</v>
      </c>
      <c r="C158" s="62"/>
      <c r="D158" s="63" t="s">
        <v>147</v>
      </c>
      <c r="E158" s="71">
        <f>E159</f>
        <v>0</v>
      </c>
      <c r="F158" s="71">
        <f t="shared" ref="F158" si="121">F159</f>
        <v>0</v>
      </c>
      <c r="G158" s="71">
        <f t="shared" ref="G158" si="122">G159</f>
        <v>0</v>
      </c>
      <c r="H158" s="71">
        <f t="shared" ref="H158" si="123">H159</f>
        <v>0</v>
      </c>
      <c r="I158" s="71">
        <f t="shared" ref="I158" si="124">I159</f>
        <v>0</v>
      </c>
      <c r="J158" s="71">
        <f t="shared" ref="J158" si="125">J159</f>
        <v>2100000</v>
      </c>
      <c r="K158" s="71">
        <f t="shared" ref="K158" si="126">K159</f>
        <v>2100000</v>
      </c>
      <c r="L158" s="71">
        <f t="shared" ref="L158" si="127">L159</f>
        <v>0</v>
      </c>
      <c r="M158" s="71">
        <f t="shared" ref="M158" si="128">M159</f>
        <v>0</v>
      </c>
      <c r="N158" s="71">
        <f t="shared" ref="N158" si="129">N159</f>
        <v>0</v>
      </c>
      <c r="O158" s="71">
        <f t="shared" ref="O158" si="130">O159</f>
        <v>2100000</v>
      </c>
      <c r="P158" s="71">
        <f t="shared" ref="P158" si="131">P159</f>
        <v>2100000</v>
      </c>
      <c r="Q158" s="31"/>
      <c r="R158" s="101"/>
    </row>
    <row r="159" spans="1:18" s="58" customFormat="1" ht="45">
      <c r="A159" s="72" t="s">
        <v>159</v>
      </c>
      <c r="B159" s="72" t="s">
        <v>144</v>
      </c>
      <c r="C159" s="72" t="s">
        <v>140</v>
      </c>
      <c r="D159" s="73" t="s">
        <v>148</v>
      </c>
      <c r="E159" s="74">
        <v>0</v>
      </c>
      <c r="F159" s="74">
        <v>0</v>
      </c>
      <c r="G159" s="74">
        <v>0</v>
      </c>
      <c r="H159" s="74">
        <v>0</v>
      </c>
      <c r="I159" s="74">
        <v>0</v>
      </c>
      <c r="J159" s="75">
        <v>2100000</v>
      </c>
      <c r="K159" s="75">
        <v>2100000</v>
      </c>
      <c r="L159" s="74">
        <f>J159-O159</f>
        <v>0</v>
      </c>
      <c r="M159" s="74">
        <v>0</v>
      </c>
      <c r="N159" s="74">
        <v>0</v>
      </c>
      <c r="O159" s="75">
        <v>2100000</v>
      </c>
      <c r="P159" s="74">
        <f>E159+J159</f>
        <v>2100000</v>
      </c>
      <c r="Q159" s="31"/>
      <c r="R159" s="101"/>
    </row>
    <row r="160" spans="1:18" s="58" customFormat="1" ht="45">
      <c r="A160" s="62" t="s">
        <v>160</v>
      </c>
      <c r="B160" s="62" t="s">
        <v>146</v>
      </c>
      <c r="C160" s="62" t="s">
        <v>149</v>
      </c>
      <c r="D160" s="70" t="s">
        <v>264</v>
      </c>
      <c r="E160" s="71">
        <v>0</v>
      </c>
      <c r="F160" s="71">
        <v>0</v>
      </c>
      <c r="G160" s="71">
        <v>0</v>
      </c>
      <c r="H160" s="71">
        <v>0</v>
      </c>
      <c r="I160" s="71">
        <v>0</v>
      </c>
      <c r="J160" s="71">
        <v>-2100000</v>
      </c>
      <c r="K160" s="71">
        <v>-2100000</v>
      </c>
      <c r="L160" s="71">
        <v>0</v>
      </c>
      <c r="M160" s="71">
        <v>0</v>
      </c>
      <c r="N160" s="71">
        <v>0</v>
      </c>
      <c r="O160" s="71">
        <v>-2100000</v>
      </c>
      <c r="P160" s="71">
        <f>E160+J160</f>
        <v>-2100000</v>
      </c>
      <c r="Q160" s="31"/>
      <c r="R160" s="101"/>
    </row>
    <row r="161" spans="1:18" s="58" customFormat="1" ht="16.5">
      <c r="A161" s="62" t="s">
        <v>260</v>
      </c>
      <c r="B161" s="62" t="s">
        <v>184</v>
      </c>
      <c r="C161" s="62" t="s">
        <v>185</v>
      </c>
      <c r="D161" s="89" t="s">
        <v>186</v>
      </c>
      <c r="E161" s="71">
        <v>0</v>
      </c>
      <c r="F161" s="71">
        <f>E161-I161</f>
        <v>0</v>
      </c>
      <c r="G161" s="71">
        <v>0</v>
      </c>
      <c r="H161" s="71">
        <v>0</v>
      </c>
      <c r="I161" s="71">
        <v>0</v>
      </c>
      <c r="J161" s="80">
        <v>50000</v>
      </c>
      <c r="K161" s="71">
        <v>0</v>
      </c>
      <c r="L161" s="71">
        <v>50000</v>
      </c>
      <c r="M161" s="71">
        <v>0</v>
      </c>
      <c r="N161" s="71">
        <v>0</v>
      </c>
      <c r="O161" s="71">
        <v>0</v>
      </c>
      <c r="P161" s="71">
        <f>E161+J161</f>
        <v>50000</v>
      </c>
      <c r="Q161" s="31"/>
      <c r="R161" s="101"/>
    </row>
    <row r="162" spans="1:18" s="58" customFormat="1" ht="31.5">
      <c r="A162" s="59" t="s">
        <v>161</v>
      </c>
      <c r="B162" s="59"/>
      <c r="C162" s="59"/>
      <c r="D162" s="60" t="s">
        <v>172</v>
      </c>
      <c r="E162" s="67">
        <f>E165+E167+E164+E168</f>
        <v>31600</v>
      </c>
      <c r="F162" s="67">
        <f t="shared" ref="F162:P162" si="132">F165+F167+F164+F168</f>
        <v>31600</v>
      </c>
      <c r="G162" s="67">
        <f t="shared" si="132"/>
        <v>0</v>
      </c>
      <c r="H162" s="67">
        <f t="shared" si="132"/>
        <v>0</v>
      </c>
      <c r="I162" s="67">
        <f t="shared" si="132"/>
        <v>0</v>
      </c>
      <c r="J162" s="67">
        <f t="shared" si="132"/>
        <v>50000</v>
      </c>
      <c r="K162" s="67">
        <f t="shared" si="132"/>
        <v>0</v>
      </c>
      <c r="L162" s="67">
        <f t="shared" si="132"/>
        <v>50000</v>
      </c>
      <c r="M162" s="67">
        <f t="shared" si="132"/>
        <v>0</v>
      </c>
      <c r="N162" s="67">
        <f t="shared" si="132"/>
        <v>0</v>
      </c>
      <c r="O162" s="67">
        <f t="shared" si="132"/>
        <v>0</v>
      </c>
      <c r="P162" s="67">
        <f t="shared" si="132"/>
        <v>81600</v>
      </c>
      <c r="Q162" s="31"/>
      <c r="R162" s="101"/>
    </row>
    <row r="163" spans="1:18" s="58" customFormat="1" ht="31.5">
      <c r="A163" s="59" t="s">
        <v>162</v>
      </c>
      <c r="B163" s="59"/>
      <c r="C163" s="59"/>
      <c r="D163" s="61" t="s">
        <v>172</v>
      </c>
      <c r="E163" s="71"/>
      <c r="F163" s="71"/>
      <c r="G163" s="71"/>
      <c r="H163" s="71"/>
      <c r="I163" s="71"/>
      <c r="J163" s="80"/>
      <c r="K163" s="71"/>
      <c r="L163" s="71"/>
      <c r="M163" s="71"/>
      <c r="N163" s="71"/>
      <c r="O163" s="71"/>
      <c r="P163" s="71"/>
      <c r="Q163" s="31"/>
      <c r="R163" s="101"/>
    </row>
    <row r="164" spans="1:18" s="58" customFormat="1" ht="30">
      <c r="A164" s="62" t="s">
        <v>261</v>
      </c>
      <c r="B164" s="62" t="s">
        <v>42</v>
      </c>
      <c r="C164" s="62" t="s">
        <v>43</v>
      </c>
      <c r="D164" s="63" t="s">
        <v>44</v>
      </c>
      <c r="E164" s="71">
        <v>31600</v>
      </c>
      <c r="F164" s="71">
        <f>E164-I164</f>
        <v>31600</v>
      </c>
      <c r="G164" s="71">
        <v>0</v>
      </c>
      <c r="H164" s="71">
        <v>0</v>
      </c>
      <c r="I164" s="71">
        <v>0</v>
      </c>
      <c r="J164" s="80">
        <v>0</v>
      </c>
      <c r="K164" s="71">
        <v>0</v>
      </c>
      <c r="L164" s="71">
        <f>J164-O164</f>
        <v>0</v>
      </c>
      <c r="M164" s="71">
        <v>0</v>
      </c>
      <c r="N164" s="71">
        <v>0</v>
      </c>
      <c r="O164" s="71">
        <v>0</v>
      </c>
      <c r="P164" s="71">
        <f t="shared" ref="P164" si="133">E164+J164</f>
        <v>31600</v>
      </c>
      <c r="Q164" s="31"/>
      <c r="R164" s="101"/>
    </row>
    <row r="165" spans="1:18" s="58" customFormat="1" ht="16.5">
      <c r="A165" s="62" t="s">
        <v>163</v>
      </c>
      <c r="B165" s="62" t="s">
        <v>142</v>
      </c>
      <c r="C165" s="62"/>
      <c r="D165" s="63" t="s">
        <v>147</v>
      </c>
      <c r="E165" s="71">
        <f>E166</f>
        <v>0</v>
      </c>
      <c r="F165" s="71">
        <f t="shared" ref="F165" si="134">F166</f>
        <v>0</v>
      </c>
      <c r="G165" s="71">
        <f t="shared" ref="G165" si="135">G166</f>
        <v>0</v>
      </c>
      <c r="H165" s="71">
        <f t="shared" ref="H165" si="136">H166</f>
        <v>0</v>
      </c>
      <c r="I165" s="71">
        <f t="shared" ref="I165" si="137">I166</f>
        <v>0</v>
      </c>
      <c r="J165" s="71">
        <f t="shared" ref="J165" si="138">J166</f>
        <v>1600000</v>
      </c>
      <c r="K165" s="71">
        <f t="shared" ref="K165" si="139">K166</f>
        <v>1600000</v>
      </c>
      <c r="L165" s="71">
        <f t="shared" ref="L165" si="140">L166</f>
        <v>0</v>
      </c>
      <c r="M165" s="71">
        <f t="shared" ref="M165" si="141">M166</f>
        <v>0</v>
      </c>
      <c r="N165" s="71">
        <f t="shared" ref="N165" si="142">N166</f>
        <v>0</v>
      </c>
      <c r="O165" s="71">
        <f t="shared" ref="O165" si="143">O166</f>
        <v>1600000</v>
      </c>
      <c r="P165" s="71">
        <f t="shared" ref="P165" si="144">P166</f>
        <v>1600000</v>
      </c>
      <c r="Q165" s="31"/>
      <c r="R165" s="101"/>
    </row>
    <row r="166" spans="1:18" s="58" customFormat="1" ht="45">
      <c r="A166" s="72" t="s">
        <v>164</v>
      </c>
      <c r="B166" s="72" t="s">
        <v>144</v>
      </c>
      <c r="C166" s="72" t="s">
        <v>140</v>
      </c>
      <c r="D166" s="73" t="s">
        <v>148</v>
      </c>
      <c r="E166" s="74">
        <v>0</v>
      </c>
      <c r="F166" s="74">
        <v>0</v>
      </c>
      <c r="G166" s="74">
        <v>0</v>
      </c>
      <c r="H166" s="74">
        <v>0</v>
      </c>
      <c r="I166" s="74">
        <v>0</v>
      </c>
      <c r="J166" s="75">
        <v>1600000</v>
      </c>
      <c r="K166" s="75">
        <v>1600000</v>
      </c>
      <c r="L166" s="74">
        <f>J166-O166</f>
        <v>0</v>
      </c>
      <c r="M166" s="74">
        <v>0</v>
      </c>
      <c r="N166" s="74">
        <v>0</v>
      </c>
      <c r="O166" s="75">
        <v>1600000</v>
      </c>
      <c r="P166" s="74">
        <f>E166+J166</f>
        <v>1600000</v>
      </c>
      <c r="Q166" s="31"/>
      <c r="R166" s="101"/>
    </row>
    <row r="167" spans="1:18" s="58" customFormat="1" ht="45">
      <c r="A167" s="62" t="s">
        <v>165</v>
      </c>
      <c r="B167" s="62" t="s">
        <v>146</v>
      </c>
      <c r="C167" s="62" t="s">
        <v>149</v>
      </c>
      <c r="D167" s="70" t="s">
        <v>264</v>
      </c>
      <c r="E167" s="71">
        <v>0</v>
      </c>
      <c r="F167" s="71">
        <v>0</v>
      </c>
      <c r="G167" s="71">
        <v>0</v>
      </c>
      <c r="H167" s="71">
        <v>0</v>
      </c>
      <c r="I167" s="71">
        <v>0</v>
      </c>
      <c r="J167" s="71">
        <v>-1600000</v>
      </c>
      <c r="K167" s="71">
        <v>-1600000</v>
      </c>
      <c r="L167" s="71">
        <v>0</v>
      </c>
      <c r="M167" s="71">
        <v>0</v>
      </c>
      <c r="N167" s="71">
        <v>0</v>
      </c>
      <c r="O167" s="71">
        <v>-1600000</v>
      </c>
      <c r="P167" s="71">
        <f>E167+J167</f>
        <v>-1600000</v>
      </c>
      <c r="Q167" s="31"/>
      <c r="R167" s="101"/>
    </row>
    <row r="168" spans="1:18" s="58" customFormat="1" ht="16.5">
      <c r="A168" s="62" t="s">
        <v>262</v>
      </c>
      <c r="B168" s="62" t="s">
        <v>184</v>
      </c>
      <c r="C168" s="62" t="s">
        <v>185</v>
      </c>
      <c r="D168" s="89" t="s">
        <v>186</v>
      </c>
      <c r="E168" s="71">
        <v>0</v>
      </c>
      <c r="F168" s="71">
        <f>E168-I168</f>
        <v>0</v>
      </c>
      <c r="G168" s="71">
        <v>0</v>
      </c>
      <c r="H168" s="71">
        <v>0</v>
      </c>
      <c r="I168" s="71">
        <v>0</v>
      </c>
      <c r="J168" s="80">
        <v>50000</v>
      </c>
      <c r="K168" s="71">
        <v>0</v>
      </c>
      <c r="L168" s="71">
        <v>50000</v>
      </c>
      <c r="M168" s="71">
        <v>0</v>
      </c>
      <c r="N168" s="71">
        <v>0</v>
      </c>
      <c r="O168" s="71">
        <v>0</v>
      </c>
      <c r="P168" s="71">
        <f>E168+J168</f>
        <v>50000</v>
      </c>
      <c r="Q168" s="31"/>
      <c r="R168" s="101"/>
    </row>
    <row r="169" spans="1:18" s="58" customFormat="1" ht="18.75" customHeight="1">
      <c r="A169" s="59" t="s">
        <v>166</v>
      </c>
      <c r="B169" s="59"/>
      <c r="C169" s="59"/>
      <c r="D169" s="60" t="s">
        <v>173</v>
      </c>
      <c r="E169" s="67">
        <f>E171+E173+E174</f>
        <v>0</v>
      </c>
      <c r="F169" s="67">
        <f t="shared" ref="F169:P169" si="145">F171+F173+F174</f>
        <v>0</v>
      </c>
      <c r="G169" s="67">
        <f t="shared" si="145"/>
        <v>0</v>
      </c>
      <c r="H169" s="67">
        <f t="shared" si="145"/>
        <v>0</v>
      </c>
      <c r="I169" s="67">
        <f t="shared" si="145"/>
        <v>0</v>
      </c>
      <c r="J169" s="67">
        <f t="shared" si="145"/>
        <v>50000</v>
      </c>
      <c r="K169" s="67">
        <f t="shared" si="145"/>
        <v>0</v>
      </c>
      <c r="L169" s="67">
        <f t="shared" si="145"/>
        <v>50000</v>
      </c>
      <c r="M169" s="67">
        <f t="shared" si="145"/>
        <v>0</v>
      </c>
      <c r="N169" s="67">
        <f t="shared" si="145"/>
        <v>0</v>
      </c>
      <c r="O169" s="67">
        <f t="shared" si="145"/>
        <v>0</v>
      </c>
      <c r="P169" s="67">
        <f t="shared" si="145"/>
        <v>50000</v>
      </c>
      <c r="Q169" s="31"/>
      <c r="R169" s="101"/>
    </row>
    <row r="170" spans="1:18" s="58" customFormat="1" ht="19.5" customHeight="1">
      <c r="A170" s="59" t="s">
        <v>167</v>
      </c>
      <c r="B170" s="59"/>
      <c r="C170" s="59"/>
      <c r="D170" s="61" t="s">
        <v>173</v>
      </c>
      <c r="E170" s="71"/>
      <c r="F170" s="71"/>
      <c r="G170" s="71"/>
      <c r="H170" s="71"/>
      <c r="I170" s="71"/>
      <c r="J170" s="80"/>
      <c r="K170" s="71"/>
      <c r="L170" s="71"/>
      <c r="M170" s="71"/>
      <c r="N170" s="71"/>
      <c r="O170" s="71"/>
      <c r="P170" s="71"/>
      <c r="Q170" s="31"/>
      <c r="R170" s="101"/>
    </row>
    <row r="171" spans="1:18" s="58" customFormat="1" ht="16.5">
      <c r="A171" s="62" t="s">
        <v>168</v>
      </c>
      <c r="B171" s="62" t="s">
        <v>142</v>
      </c>
      <c r="C171" s="62"/>
      <c r="D171" s="63" t="s">
        <v>147</v>
      </c>
      <c r="E171" s="71">
        <f>E172</f>
        <v>0</v>
      </c>
      <c r="F171" s="71">
        <f t="shared" ref="F171" si="146">F172</f>
        <v>0</v>
      </c>
      <c r="G171" s="71">
        <f t="shared" ref="G171" si="147">G172</f>
        <v>0</v>
      </c>
      <c r="H171" s="71">
        <f t="shared" ref="H171" si="148">H172</f>
        <v>0</v>
      </c>
      <c r="I171" s="71">
        <f t="shared" ref="I171" si="149">I172</f>
        <v>0</v>
      </c>
      <c r="J171" s="71">
        <f t="shared" ref="J171" si="150">J172</f>
        <v>900000</v>
      </c>
      <c r="K171" s="71">
        <f t="shared" ref="K171" si="151">K172</f>
        <v>900000</v>
      </c>
      <c r="L171" s="71">
        <f t="shared" ref="L171" si="152">L172</f>
        <v>0</v>
      </c>
      <c r="M171" s="71">
        <f t="shared" ref="M171" si="153">M172</f>
        <v>0</v>
      </c>
      <c r="N171" s="71">
        <f t="shared" ref="N171" si="154">N172</f>
        <v>0</v>
      </c>
      <c r="O171" s="71">
        <f t="shared" ref="O171" si="155">O172</f>
        <v>900000</v>
      </c>
      <c r="P171" s="71">
        <f t="shared" ref="P171" si="156">P172</f>
        <v>900000</v>
      </c>
      <c r="Q171" s="31"/>
      <c r="R171" s="101"/>
    </row>
    <row r="172" spans="1:18" s="58" customFormat="1" ht="45">
      <c r="A172" s="72" t="s">
        <v>169</v>
      </c>
      <c r="B172" s="72" t="s">
        <v>144</v>
      </c>
      <c r="C172" s="72" t="s">
        <v>140</v>
      </c>
      <c r="D172" s="73" t="s">
        <v>148</v>
      </c>
      <c r="E172" s="74">
        <v>0</v>
      </c>
      <c r="F172" s="74">
        <v>0</v>
      </c>
      <c r="G172" s="74">
        <v>0</v>
      </c>
      <c r="H172" s="74">
        <v>0</v>
      </c>
      <c r="I172" s="74">
        <v>0</v>
      </c>
      <c r="J172" s="75">
        <v>900000</v>
      </c>
      <c r="K172" s="75">
        <v>900000</v>
      </c>
      <c r="L172" s="74">
        <f>J172-O172</f>
        <v>0</v>
      </c>
      <c r="M172" s="74">
        <v>0</v>
      </c>
      <c r="N172" s="74">
        <v>0</v>
      </c>
      <c r="O172" s="75">
        <v>900000</v>
      </c>
      <c r="P172" s="74">
        <f>E172+J172</f>
        <v>900000</v>
      </c>
      <c r="Q172" s="31"/>
      <c r="R172" s="101"/>
    </row>
    <row r="173" spans="1:18" s="58" customFormat="1" ht="45">
      <c r="A173" s="62" t="s">
        <v>170</v>
      </c>
      <c r="B173" s="62" t="s">
        <v>146</v>
      </c>
      <c r="C173" s="62" t="s">
        <v>149</v>
      </c>
      <c r="D173" s="70" t="s">
        <v>264</v>
      </c>
      <c r="E173" s="71">
        <v>0</v>
      </c>
      <c r="F173" s="71">
        <v>0</v>
      </c>
      <c r="G173" s="71">
        <v>0</v>
      </c>
      <c r="H173" s="71">
        <v>0</v>
      </c>
      <c r="I173" s="71">
        <v>0</v>
      </c>
      <c r="J173" s="71">
        <v>-900000</v>
      </c>
      <c r="K173" s="71">
        <v>-900000</v>
      </c>
      <c r="L173" s="71">
        <v>0</v>
      </c>
      <c r="M173" s="71">
        <v>0</v>
      </c>
      <c r="N173" s="71">
        <v>0</v>
      </c>
      <c r="O173" s="71">
        <v>-900000</v>
      </c>
      <c r="P173" s="71">
        <f>E173+J173</f>
        <v>-900000</v>
      </c>
      <c r="Q173" s="31"/>
      <c r="R173" s="101"/>
    </row>
    <row r="174" spans="1:18" s="58" customFormat="1" ht="16.5">
      <c r="A174" s="62" t="s">
        <v>263</v>
      </c>
      <c r="B174" s="62" t="s">
        <v>184</v>
      </c>
      <c r="C174" s="62" t="s">
        <v>185</v>
      </c>
      <c r="D174" s="89" t="s">
        <v>186</v>
      </c>
      <c r="E174" s="71">
        <v>0</v>
      </c>
      <c r="F174" s="71">
        <f>E174-I174</f>
        <v>0</v>
      </c>
      <c r="G174" s="71">
        <v>0</v>
      </c>
      <c r="H174" s="71">
        <v>0</v>
      </c>
      <c r="I174" s="71">
        <v>0</v>
      </c>
      <c r="J174" s="80">
        <v>50000</v>
      </c>
      <c r="K174" s="71">
        <v>0</v>
      </c>
      <c r="L174" s="71">
        <v>50000</v>
      </c>
      <c r="M174" s="71">
        <v>0</v>
      </c>
      <c r="N174" s="71">
        <v>0</v>
      </c>
      <c r="O174" s="71">
        <v>0</v>
      </c>
      <c r="P174" s="71">
        <f>E174+J174</f>
        <v>50000</v>
      </c>
      <c r="Q174" s="31"/>
      <c r="R174" s="101"/>
    </row>
    <row r="175" spans="1:18" s="58" customFormat="1" ht="31.5">
      <c r="A175" s="59" t="s">
        <v>265</v>
      </c>
      <c r="B175" s="59"/>
      <c r="C175" s="59"/>
      <c r="D175" s="60" t="s">
        <v>266</v>
      </c>
      <c r="E175" s="67">
        <f>E179+E177+E178</f>
        <v>2650000</v>
      </c>
      <c r="F175" s="67">
        <f t="shared" ref="F175:P175" si="157">F179+F177+F178</f>
        <v>2600000</v>
      </c>
      <c r="G175" s="67">
        <f t="shared" si="157"/>
        <v>0</v>
      </c>
      <c r="H175" s="67">
        <f t="shared" si="157"/>
        <v>0</v>
      </c>
      <c r="I175" s="67">
        <f t="shared" si="157"/>
        <v>50000</v>
      </c>
      <c r="J175" s="67">
        <f t="shared" si="157"/>
        <v>2100000</v>
      </c>
      <c r="K175" s="67">
        <f t="shared" si="157"/>
        <v>0</v>
      </c>
      <c r="L175" s="67">
        <f t="shared" si="157"/>
        <v>700000</v>
      </c>
      <c r="M175" s="67">
        <f t="shared" si="157"/>
        <v>0</v>
      </c>
      <c r="N175" s="67">
        <f t="shared" si="157"/>
        <v>0</v>
      </c>
      <c r="O175" s="67">
        <f t="shared" si="157"/>
        <v>1400000</v>
      </c>
      <c r="P175" s="67">
        <f t="shared" si="157"/>
        <v>4750000</v>
      </c>
      <c r="Q175" s="31"/>
      <c r="R175" s="101"/>
    </row>
    <row r="176" spans="1:18" s="58" customFormat="1" ht="31.5">
      <c r="A176" s="59" t="s">
        <v>267</v>
      </c>
      <c r="B176" s="59"/>
      <c r="C176" s="59"/>
      <c r="D176" s="61" t="s">
        <v>266</v>
      </c>
      <c r="E176" s="67"/>
      <c r="F176" s="67"/>
      <c r="G176" s="67"/>
      <c r="H176" s="67"/>
      <c r="I176" s="67"/>
      <c r="J176" s="76"/>
      <c r="K176" s="67"/>
      <c r="L176" s="71"/>
      <c r="M176" s="67"/>
      <c r="N176" s="67"/>
      <c r="O176" s="67"/>
      <c r="P176" s="67"/>
      <c r="Q176" s="31"/>
      <c r="R176" s="101"/>
    </row>
    <row r="177" spans="1:28" s="58" customFormat="1" ht="16.5">
      <c r="A177" s="62" t="s">
        <v>268</v>
      </c>
      <c r="B177" s="62" t="s">
        <v>224</v>
      </c>
      <c r="C177" s="62" t="s">
        <v>225</v>
      </c>
      <c r="D177" s="70" t="s">
        <v>226</v>
      </c>
      <c r="E177" s="71">
        <v>0</v>
      </c>
      <c r="F177" s="71">
        <f>E177-I177</f>
        <v>-50000</v>
      </c>
      <c r="G177" s="71">
        <v>0</v>
      </c>
      <c r="H177" s="71">
        <v>0</v>
      </c>
      <c r="I177" s="71">
        <v>50000</v>
      </c>
      <c r="J177" s="80">
        <v>0</v>
      </c>
      <c r="K177" s="71">
        <v>0</v>
      </c>
      <c r="L177" s="71">
        <v>0</v>
      </c>
      <c r="M177" s="71">
        <v>0</v>
      </c>
      <c r="N177" s="71">
        <v>0</v>
      </c>
      <c r="O177" s="71">
        <v>0</v>
      </c>
      <c r="P177" s="71">
        <f>E177+J177</f>
        <v>0</v>
      </c>
      <c r="Q177" s="31"/>
      <c r="R177" s="101"/>
    </row>
    <row r="178" spans="1:28" s="58" customFormat="1" ht="16.5">
      <c r="A178" s="62" t="s">
        <v>269</v>
      </c>
      <c r="B178" s="62" t="s">
        <v>184</v>
      </c>
      <c r="C178" s="62" t="s">
        <v>185</v>
      </c>
      <c r="D178" s="89" t="s">
        <v>186</v>
      </c>
      <c r="E178" s="71">
        <v>0</v>
      </c>
      <c r="F178" s="71">
        <f>E178-I178</f>
        <v>0</v>
      </c>
      <c r="G178" s="71">
        <v>0</v>
      </c>
      <c r="H178" s="71">
        <v>0</v>
      </c>
      <c r="I178" s="71">
        <v>0</v>
      </c>
      <c r="J178" s="80">
        <v>2100000</v>
      </c>
      <c r="K178" s="71">
        <v>0</v>
      </c>
      <c r="L178" s="71">
        <f>J178-O178</f>
        <v>700000</v>
      </c>
      <c r="M178" s="71">
        <v>0</v>
      </c>
      <c r="N178" s="71">
        <v>0</v>
      </c>
      <c r="O178" s="71">
        <v>1400000</v>
      </c>
      <c r="P178" s="71">
        <f>E178+J178</f>
        <v>2100000</v>
      </c>
      <c r="Q178" s="31"/>
      <c r="R178" s="101"/>
    </row>
    <row r="179" spans="1:28" s="58" customFormat="1" ht="30">
      <c r="A179" s="62" t="s">
        <v>270</v>
      </c>
      <c r="B179" s="62" t="s">
        <v>241</v>
      </c>
      <c r="C179" s="62" t="s">
        <v>224</v>
      </c>
      <c r="D179" s="63" t="s">
        <v>242</v>
      </c>
      <c r="E179" s="71">
        <v>2650000</v>
      </c>
      <c r="F179" s="71">
        <f>E179-I179</f>
        <v>2650000</v>
      </c>
      <c r="G179" s="71">
        <v>0</v>
      </c>
      <c r="H179" s="71">
        <v>0</v>
      </c>
      <c r="I179" s="71"/>
      <c r="J179" s="80">
        <v>0</v>
      </c>
      <c r="K179" s="71">
        <v>0</v>
      </c>
      <c r="L179" s="71">
        <v>0</v>
      </c>
      <c r="M179" s="71">
        <v>0</v>
      </c>
      <c r="N179" s="71">
        <v>0</v>
      </c>
      <c r="O179" s="71">
        <v>0</v>
      </c>
      <c r="P179" s="71">
        <f>E179+I179</f>
        <v>2650000</v>
      </c>
      <c r="Q179" s="31"/>
      <c r="R179" s="101"/>
    </row>
    <row r="180" spans="1:28" s="16" customFormat="1" ht="16.5">
      <c r="A180" s="83"/>
      <c r="B180" s="83"/>
      <c r="C180" s="83"/>
      <c r="D180" s="84" t="s">
        <v>3</v>
      </c>
      <c r="E180" s="85">
        <f>E41+E48+E125+E141+E148+E114+E100+E23+E76+E169+E162+E155+E133+E60+E83+E93+E97+E175+E121+E86+E73+E37+E70+E56+E19+E15</f>
        <v>96739786</v>
      </c>
      <c r="F180" s="85">
        <f t="shared" ref="F180:P180" si="158">F41+F48+F125+F141+F148+F114+F100+F23+F76+F169+F162+F155+F133+F60+F83+F93+F97+F175+F121+F86+F73+F37+F70+F56+F19+F15</f>
        <v>-32340611</v>
      </c>
      <c r="G180" s="86">
        <f t="shared" si="158"/>
        <v>94566752.460000008</v>
      </c>
      <c r="H180" s="85">
        <f t="shared" si="158"/>
        <v>567800</v>
      </c>
      <c r="I180" s="85">
        <f t="shared" si="158"/>
        <v>129381517</v>
      </c>
      <c r="J180" s="86">
        <f t="shared" si="158"/>
        <v>174229829.35000002</v>
      </c>
      <c r="K180" s="85">
        <f t="shared" si="158"/>
        <v>7.4505805969238281E-9</v>
      </c>
      <c r="L180" s="86">
        <f t="shared" si="158"/>
        <v>-7794195.1699999999</v>
      </c>
      <c r="M180" s="85">
        <f t="shared" si="158"/>
        <v>0</v>
      </c>
      <c r="N180" s="85">
        <f t="shared" si="158"/>
        <v>0</v>
      </c>
      <c r="O180" s="86">
        <f t="shared" si="158"/>
        <v>182024024.52000004</v>
      </c>
      <c r="P180" s="86">
        <f t="shared" si="158"/>
        <v>270969615.35000008</v>
      </c>
      <c r="Q180" s="31"/>
      <c r="R180" s="101"/>
    </row>
    <row r="181" spans="1:28" s="5" customFormat="1" ht="22.5" customHeight="1">
      <c r="A181" s="11"/>
      <c r="B181" s="11"/>
      <c r="C181" s="11"/>
      <c r="D181" s="12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43"/>
      <c r="R181" s="15"/>
      <c r="S181" s="15"/>
      <c r="T181" s="15"/>
    </row>
    <row r="182" spans="1:28" s="5" customFormat="1" ht="64.5" customHeight="1">
      <c r="A182" s="11"/>
      <c r="B182" s="11"/>
      <c r="C182" s="11"/>
      <c r="D182" s="12"/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43"/>
      <c r="R182" s="15"/>
      <c r="S182" s="15"/>
      <c r="T182" s="15"/>
    </row>
    <row r="183" spans="1:28" s="3" customFormat="1" ht="25.5">
      <c r="A183" s="18" t="s">
        <v>22</v>
      </c>
      <c r="B183" s="18"/>
      <c r="C183" s="104"/>
      <c r="D183" s="104"/>
      <c r="E183" s="66"/>
      <c r="F183" s="121"/>
      <c r="G183" s="121"/>
      <c r="H183" s="19"/>
      <c r="I183" s="20"/>
      <c r="J183" s="21"/>
      <c r="K183" s="22" t="s">
        <v>23</v>
      </c>
      <c r="L183" s="44"/>
      <c r="P183" s="45"/>
      <c r="Q183" s="43"/>
      <c r="R183" s="9"/>
      <c r="S183" s="7"/>
      <c r="T183" s="7"/>
      <c r="U183" s="7"/>
      <c r="V183" s="7"/>
      <c r="W183" s="7"/>
      <c r="X183" s="8"/>
      <c r="Y183" s="8"/>
      <c r="Z183" s="8"/>
      <c r="AA183" s="8"/>
      <c r="AB183" s="8"/>
    </row>
    <row r="184" spans="1:28" s="6" customFormat="1" ht="26.25" customHeight="1">
      <c r="A184" s="23"/>
      <c r="B184" s="23"/>
      <c r="C184" s="23"/>
      <c r="D184" s="23"/>
      <c r="E184" s="24"/>
      <c r="F184" s="57"/>
      <c r="G184" s="23"/>
      <c r="H184" s="25"/>
      <c r="I184" s="23"/>
      <c r="J184" s="26"/>
      <c r="K184" s="27"/>
      <c r="N184" s="46"/>
      <c r="O184" s="46"/>
      <c r="P184" s="47"/>
      <c r="Q184" s="43"/>
    </row>
    <row r="185" spans="1:28" s="6" customFormat="1" ht="44.25" customHeight="1">
      <c r="A185" s="20" t="s">
        <v>16</v>
      </c>
      <c r="B185" s="28"/>
      <c r="C185" s="23"/>
      <c r="D185" s="28"/>
      <c r="E185" s="22"/>
      <c r="F185" s="22"/>
      <c r="G185" s="29"/>
      <c r="H185" s="29"/>
      <c r="I185" s="22"/>
      <c r="J185" s="22"/>
      <c r="K185" s="22"/>
      <c r="L185" s="48"/>
      <c r="N185" s="10"/>
      <c r="P185" s="49"/>
      <c r="Q185" s="43"/>
    </row>
    <row r="186" spans="1:28" s="6" customFormat="1" ht="28.5" customHeight="1">
      <c r="A186" s="28" t="s">
        <v>28</v>
      </c>
      <c r="B186" s="28"/>
      <c r="C186" s="23"/>
      <c r="D186" s="28"/>
      <c r="E186" s="22"/>
      <c r="F186" s="22"/>
      <c r="G186" s="29"/>
      <c r="H186" s="29"/>
      <c r="I186" s="22"/>
      <c r="J186" s="22"/>
      <c r="K186" s="22" t="s">
        <v>18</v>
      </c>
      <c r="L186" s="48"/>
      <c r="N186" s="10"/>
      <c r="P186" s="49"/>
      <c r="Q186" s="43"/>
    </row>
    <row r="187" spans="1:28" s="6" customFormat="1" ht="30" customHeight="1">
      <c r="A187" s="28"/>
      <c r="B187" s="28"/>
      <c r="C187" s="23"/>
      <c r="D187" s="28"/>
      <c r="E187" s="22"/>
      <c r="F187" s="22"/>
      <c r="G187" s="29"/>
      <c r="H187" s="29"/>
      <c r="I187" s="22"/>
      <c r="J187" s="22"/>
      <c r="K187" s="22"/>
      <c r="L187" s="48"/>
      <c r="N187" s="10"/>
      <c r="Q187" s="43"/>
    </row>
    <row r="188" spans="1:28" s="6" customFormat="1" ht="25.5">
      <c r="A188" s="30" t="s">
        <v>29</v>
      </c>
      <c r="B188" s="30"/>
      <c r="C188" s="23"/>
      <c r="D188" s="30"/>
      <c r="E188" s="22"/>
      <c r="F188" s="22"/>
      <c r="G188" s="29"/>
      <c r="H188" s="29"/>
      <c r="I188" s="22"/>
      <c r="J188" s="22"/>
      <c r="K188" s="28"/>
      <c r="L188" s="48"/>
      <c r="N188" s="10"/>
      <c r="Q188" s="43"/>
    </row>
    <row r="189" spans="1:28" s="10" customFormat="1" ht="23.25" customHeight="1">
      <c r="A189" s="30" t="s">
        <v>30</v>
      </c>
      <c r="B189" s="30"/>
      <c r="C189" s="28"/>
      <c r="D189" s="30"/>
      <c r="E189" s="22"/>
      <c r="F189" s="22"/>
      <c r="G189" s="29"/>
      <c r="H189" s="29"/>
      <c r="I189" s="22"/>
      <c r="J189" s="22"/>
      <c r="K189" s="22" t="s">
        <v>17</v>
      </c>
      <c r="Q189" s="43"/>
    </row>
    <row r="190" spans="1:28" s="53" customFormat="1" ht="30" customHeight="1">
      <c r="A190" s="4"/>
      <c r="B190" s="50"/>
      <c r="C190" s="50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43"/>
      <c r="R190" s="52"/>
      <c r="S190" s="52"/>
      <c r="T190" s="52"/>
      <c r="U190" s="52"/>
      <c r="V190" s="52"/>
      <c r="W190" s="52"/>
    </row>
    <row r="191" spans="1:28" s="53" customFormat="1" ht="25.5">
      <c r="A191" s="30" t="s">
        <v>331</v>
      </c>
      <c r="B191" s="50"/>
      <c r="C191" s="50"/>
      <c r="D191" s="51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43"/>
      <c r="R191" s="52"/>
      <c r="S191" s="52"/>
      <c r="T191" s="52"/>
      <c r="U191" s="52"/>
      <c r="V191" s="52"/>
      <c r="W191" s="52"/>
    </row>
    <row r="192" spans="1:28" s="5" customFormat="1" ht="14.25" customHeight="1">
      <c r="A192" s="11"/>
      <c r="B192" s="11"/>
      <c r="C192" s="11"/>
      <c r="D192" s="12"/>
      <c r="E192" s="13"/>
      <c r="F192" s="13"/>
      <c r="G192" s="13"/>
      <c r="H192" s="13"/>
      <c r="I192" s="13"/>
      <c r="J192" s="13"/>
      <c r="K192" s="13"/>
      <c r="L192" s="13"/>
      <c r="M192" s="14"/>
      <c r="N192" s="13"/>
      <c r="O192" s="13"/>
      <c r="P192" s="13"/>
      <c r="Q192" s="43"/>
      <c r="R192" s="15"/>
      <c r="S192" s="15"/>
      <c r="T192" s="15"/>
    </row>
    <row r="193" spans="1:20" s="5" customFormat="1" ht="16.5" customHeight="1">
      <c r="A193" s="11"/>
      <c r="B193" s="11"/>
      <c r="C193" s="11"/>
      <c r="D193" s="12"/>
      <c r="E193" s="13"/>
      <c r="F193" s="13"/>
      <c r="G193" s="13"/>
      <c r="H193" s="13"/>
      <c r="I193" s="13"/>
      <c r="J193" s="55"/>
      <c r="K193" s="13"/>
      <c r="L193" s="13"/>
      <c r="M193" s="13"/>
      <c r="N193" s="13"/>
      <c r="O193" s="13"/>
      <c r="P193" s="13"/>
      <c r="Q193" s="43"/>
      <c r="R193" s="15"/>
      <c r="S193" s="15"/>
      <c r="T193" s="15"/>
    </row>
    <row r="194" spans="1:20" ht="18">
      <c r="E194" s="17"/>
      <c r="F194" s="17"/>
      <c r="G194" s="17"/>
      <c r="H194" s="17"/>
      <c r="I194" s="17"/>
      <c r="J194" s="56"/>
    </row>
  </sheetData>
  <mergeCells count="28">
    <mergeCell ref="F183:G183"/>
    <mergeCell ref="A8:B8"/>
    <mergeCell ref="A7:B7"/>
    <mergeCell ref="A10:A13"/>
    <mergeCell ref="M1:P1"/>
    <mergeCell ref="M2:P2"/>
    <mergeCell ref="M3:P3"/>
    <mergeCell ref="M4:P4"/>
    <mergeCell ref="G12:G13"/>
    <mergeCell ref="H12:H13"/>
    <mergeCell ref="J11:J13"/>
    <mergeCell ref="K11:K13"/>
    <mergeCell ref="M11:N11"/>
    <mergeCell ref="L11:L13"/>
    <mergeCell ref="N12:N13"/>
    <mergeCell ref="O11:O13"/>
    <mergeCell ref="A6:P6"/>
    <mergeCell ref="G11:H11"/>
    <mergeCell ref="P10:P13"/>
    <mergeCell ref="B10:B13"/>
    <mergeCell ref="F11:F13"/>
    <mergeCell ref="M12:M13"/>
    <mergeCell ref="E10:I10"/>
    <mergeCell ref="I11:I13"/>
    <mergeCell ref="C10:C13"/>
    <mergeCell ref="D10:D13"/>
    <mergeCell ref="E11:E13"/>
    <mergeCell ref="J10:O10"/>
  </mergeCells>
  <phoneticPr fontId="2" type="noConversion"/>
  <printOptions horizontalCentered="1"/>
  <pageMargins left="0.39370078740157483" right="0.19685039370078741" top="0.98425196850393704" bottom="0.51181102362204722" header="0.51181102362204722" footer="0.31496062992125984"/>
  <pageSetup paperSize="9" scale="40" firstPageNumber="3" fitToHeight="0" orientation="landscape" useFirstPageNumber="1" r:id="rId1"/>
  <headerFooter alignWithMargins="0"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EC7708-DB02-406E-9528-289F73A0D2C0}">
  <ds:schemaRefs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acedc1b3-a6a6-4744-bb8f-c9b717f8a9c9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Додаток 3</vt:lpstr>
      <vt:lpstr>'Додаток 3'!Заголовки_для_друку</vt:lpstr>
      <vt:lpstr>'Додаток 3'!Область_друку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user</cp:lastModifiedBy>
  <cp:lastPrinted>2026-03-03T08:10:40Z</cp:lastPrinted>
  <dcterms:created xsi:type="dcterms:W3CDTF">2014-01-17T10:52:16Z</dcterms:created>
  <dcterms:modified xsi:type="dcterms:W3CDTF">2026-03-03T08:10:45Z</dcterms:modified>
</cp:coreProperties>
</file>